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0" yWindow="495" windowWidth="29040" windowHeight="15840" activeTab="0"/>
  </bookViews>
  <sheets>
    <sheet name="Opći dio" sheetId="3" r:id="rId1"/>
    <sheet name="Prihodi i rashodi -ekon. klf." sheetId="1" r:id="rId2"/>
    <sheet name="Prihodi i rashodi -izvori" sheetId="4" r:id="rId3"/>
    <sheet name="Prih i rash.-progr.,funk izvori" sheetId="5" r:id="rId4"/>
  </sheets>
  <definedNames/>
  <calcPr calcId="144525"/>
  <extLst/>
</workbook>
</file>

<file path=xl/sharedStrings.xml><?xml version="1.0" encoding="utf-8"?>
<sst xmlns="http://schemas.openxmlformats.org/spreadsheetml/2006/main" count="239" uniqueCount="204">
  <si>
    <t>Oznaka</t>
  </si>
  <si>
    <t>Izvorni plan (2.)</t>
  </si>
  <si>
    <t>Indeks 4./1. (5.)</t>
  </si>
  <si>
    <t>Indeks 4./3. (6.)</t>
  </si>
  <si>
    <t>A. RAČUN PRIHODA I RASHODA</t>
  </si>
  <si>
    <t>6 Prihodi poslovanja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</si>
  <si>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</si>
  <si>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</si>
  <si>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</si>
  <si>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</si>
  <si>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</si>
  <si>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</si>
  <si>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</si>
  <si>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</si>
  <si>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</si>
  <si>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</si>
  <si>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</si>
  <si>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</si>
  <si>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</si>
  <si>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</si>
  <si>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663 Donacije od pravnih i fizičkih osoba izvan općeg proračuna i povrat donacija po protestiranim jamstvima</t>
  </si>
  <si>
    <t>6631 Tekuće donacije</t>
  </si>
  <si>
    <t>6632 Kapitalne donacije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</si>
  <si>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</si>
  <si>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</si>
  <si>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</si>
  <si>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</si>
  <si>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SVEUKUPNO PRIHODI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</si>
  <si>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</si>
  <si>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</si>
  <si>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</si>
  <si>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</si>
  <si>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</si>
  <si>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</si>
  <si>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</si>
  <si>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</si>
  <si>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</si>
  <si>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</si>
  <si>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</si>
  <si>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</si>
  <si>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</si>
  <si>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</si>
  <si>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</si>
  <si>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</si>
  <si>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</si>
  <si>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</si>
  <si>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</si>
  <si>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</si>
  <si>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</si>
  <si>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</si>
  <si>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</si>
  <si>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</si>
  <si>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</si>
  <si>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</si>
  <si>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</si>
  <si>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</si>
  <si>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</si>
  <si>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</si>
  <si>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</si>
  <si>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</si>
  <si>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3292 Premije osiguranja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</si>
  <si>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</si>
  <si>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</si>
  <si>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</si>
  <si>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</si>
  <si>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</si>
  <si>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</si>
  <si>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</si>
  <si>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37 Naknade građanima i kućanstvima na temelju osiguranja i druge naknade</t>
  </si>
  <si>
    <t>372 Ostale naknade građanima i kućanstvima iz proračuna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</si>
  <si>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</si>
  <si>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</si>
  <si>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</si>
  <si>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</si>
  <si>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4226 Sportska i glazbena oprema</t>
  </si>
  <si>
    <t>4227 Uređaji, strojevi i oprema za ostale namjene</t>
  </si>
  <si>
    <t>424 Knjige, umjetnička djela i ostale izložbene vrijednosti</t>
  </si>
  <si>
    <t>4241 Knjige</t>
  </si>
  <si>
    <t>SVEUKUPNO RASHODI</t>
  </si>
  <si>
    <t>6711 Prihodi iz nadležnog proračuna za financiranje rashoda poslovanja</t>
  </si>
  <si>
    <t>671 Prihodi iz nadležnog proračuna za financiranje redovne djelatnosti proračunskih korisnika</t>
  </si>
  <si>
    <t>6712 Prihodi iz nadležnog proračuna za nabavu nefinancijske imovine</t>
  </si>
  <si>
    <t>Razlika - višak/manjak</t>
  </si>
  <si>
    <t xml:space="preserve"> PRIHODI UKUPNO</t>
  </si>
  <si>
    <t>RASHODI UKUPNO</t>
  </si>
  <si>
    <t>B. RAČUN FINANCIRANJA</t>
  </si>
  <si>
    <t>8 Primici od financijske imovine i zaduživanja</t>
  </si>
  <si>
    <t>5  Izdaci za financijsku imovinu i otplate zajmova</t>
  </si>
  <si>
    <t>Neto zaduživanje/financiranje</t>
  </si>
  <si>
    <t>C. RASPOLOŽIVA SREDSTVA IZ PRETHODNE GODINE</t>
  </si>
  <si>
    <t>Višak/manjak+neto financiranje+raspoloživa sredstva iz prethodnih godina</t>
  </si>
  <si>
    <t>Višak/manjak iz prethodnih godina</t>
  </si>
  <si>
    <t xml:space="preserve">I. OPĆI DIO  </t>
  </si>
  <si>
    <t>638 Pmoći temeljem prijenosa EU sredstava</t>
  </si>
  <si>
    <t>6381 Tekuće pomoći temeljem prijenosa EU</t>
  </si>
  <si>
    <t>639 Prijenos između proračunskih korisnika istog proračuna</t>
  </si>
  <si>
    <t>6391 Tekući prijenos između proračunskih korisnika istog proračuna</t>
  </si>
  <si>
    <t>3235 zakupnine i najamnine</t>
  </si>
  <si>
    <t>38 Ostali rashodi</t>
  </si>
  <si>
    <t>381 Tekuće donacije</t>
  </si>
  <si>
    <t>3811 Tekuće donacijeu novcu</t>
  </si>
  <si>
    <t>45 Rashodi za dodatna ulaganja</t>
  </si>
  <si>
    <t>451 Dodatna ulaganja na građevinskom objektu</t>
  </si>
  <si>
    <t>4511 Dodatna ulaganja na građevinskom objektu</t>
  </si>
  <si>
    <t xml:space="preserve">I. Opći dio </t>
  </si>
  <si>
    <t>II. POSEBNI DIO</t>
  </si>
  <si>
    <t>SVEUKUPNO Prihodi</t>
  </si>
  <si>
    <t>SVEUKUPNO Rashodi</t>
  </si>
  <si>
    <t>Izvor 5 Pomoći</t>
  </si>
  <si>
    <t xml:space="preserve">Izvor 5.3 Tekuće pomoći </t>
  </si>
  <si>
    <t>Izvor 5.6 Prijenos sredstava EU</t>
  </si>
  <si>
    <t>Izvor 4 Prihodi za posebne namjene</t>
  </si>
  <si>
    <t>Izvor 4.7 Prihodi za posebne namjene PK</t>
  </si>
  <si>
    <t>Izvor 3 Vlastiti prihodi</t>
  </si>
  <si>
    <t>Izvor 1 Opći prihodi i primici</t>
  </si>
  <si>
    <t>Izvor 6 Donacije - proračunski korisnici</t>
  </si>
  <si>
    <t>Izvor 6.1 Donacije - proračunski korisnici</t>
  </si>
  <si>
    <t>Izvor 7 Prihodi od prodaje nefin. Imovine</t>
  </si>
  <si>
    <t>Izvor 7.3. Prihodi od prodaje imovine PK</t>
  </si>
  <si>
    <t>Izvor 8 Primici od financijske imovine i zaduživanja</t>
  </si>
  <si>
    <t>Izvor 8.3. Priimici od prodaje dionica PK</t>
  </si>
  <si>
    <t>Izvor 1.2 Ostali opći prihodi</t>
  </si>
  <si>
    <t xml:space="preserve">        Na temelju zakona o proračunu (“Narodne novine” broj 144/21) i Pravilnikom o polugodišnjem i godišnjem izvještaju o izvršenju proračuna (“Narodne novine” broj 24/13, 102/17, 1/20, 147/20), propisana je obveza sastavljanja i podnošenja godišnjeg i polugodišnjeg izvještaja o izvršenju financijskog plana. Osnovna škola Voštarnica-Zadar podnosi školskom odboru:</t>
  </si>
  <si>
    <t>Ostvarenje/Izvršenje 2022. (1)</t>
  </si>
  <si>
    <t>Ostvarenje/Izvršenje  2023.(4.)</t>
  </si>
  <si>
    <t>Izvorni plan -(2.)       2023.</t>
  </si>
  <si>
    <t>Indeks 4./2. (6.)</t>
  </si>
  <si>
    <t>Ostvarenje/Izvršenje 2022. GOD.(1)</t>
  </si>
  <si>
    <t>PRIHODI I RASHODI 2023.PREMA EKONOMSKOJ KLASIFIKACIJI</t>
  </si>
  <si>
    <t>6614 Prihodi od prodanih proizv.zadruga</t>
  </si>
  <si>
    <t>67 Prihodi iz nadležnog proračuna</t>
  </si>
  <si>
    <t>3722Naknade građanima i kućanstvima u naravi</t>
  </si>
  <si>
    <t>3721 Naknade grđanima i kućanstvima u novcu</t>
  </si>
  <si>
    <t>3293 Reprezentacija</t>
  </si>
  <si>
    <t>Izvorni plan   2023 (2.)</t>
  </si>
  <si>
    <t>Indeks 4./1. (4.)</t>
  </si>
  <si>
    <t>Indeks 3./1. (4.)</t>
  </si>
  <si>
    <t>Indeks 3./2 (5.)</t>
  </si>
  <si>
    <t>Izvor 31 Vlastiti prihodi OŠ Voštarnica</t>
  </si>
  <si>
    <t>Izvor 11 Opći prihodi i primici Grad Zadar</t>
  </si>
  <si>
    <t>Izvor 57 MZO -ŽUPANIJA Tekuće pomoći (školstvo)</t>
  </si>
  <si>
    <t>Izvor 57 Tekuće pomoći (školstvo)</t>
  </si>
  <si>
    <t>Indeks 4./2. (5.)</t>
  </si>
  <si>
    <t>Šifra</t>
  </si>
  <si>
    <t xml:space="preserve">Naziv </t>
  </si>
  <si>
    <t>PROGRAM 1012.1013</t>
  </si>
  <si>
    <t>OSNOVNOŠKOLSKO OBRAZOVANJE</t>
  </si>
  <si>
    <t>Aktivnost Axxxxxx</t>
  </si>
  <si>
    <t>NAZIV AKTIVNOSTI</t>
  </si>
  <si>
    <t>Izvor financiranja 57</t>
  </si>
  <si>
    <t>MZO i Županija</t>
  </si>
  <si>
    <t>Rashodi poslovanja</t>
  </si>
  <si>
    <t>Rashodi za zaposlene</t>
  </si>
  <si>
    <t>Materijalni rashodi</t>
  </si>
  <si>
    <t>Ostale pomoći</t>
  </si>
  <si>
    <t>Izvor financiranja 11</t>
  </si>
  <si>
    <t>Grad Zadar</t>
  </si>
  <si>
    <t>Izvor financiranja 31</t>
  </si>
  <si>
    <t>Vlastiti prihodi</t>
  </si>
  <si>
    <t>Izvor financiranja 56</t>
  </si>
  <si>
    <t>fondovi EU</t>
  </si>
  <si>
    <t>Kapitalni projekt</t>
  </si>
  <si>
    <t>NAZIV KAPITALNOG PROJEKTA</t>
  </si>
  <si>
    <t>Rashodi za nabavu nefinancijske imovine</t>
  </si>
  <si>
    <t>Rashodi za nabavu proizvedene dugotrajne imovine</t>
  </si>
  <si>
    <t>Izvor financiranja 52</t>
  </si>
  <si>
    <t>Plan 2023.</t>
  </si>
  <si>
    <t>Indeks 3/1</t>
  </si>
  <si>
    <t>Indeks 3/2</t>
  </si>
  <si>
    <t>Prihodi</t>
  </si>
  <si>
    <t>Rashodi</t>
  </si>
  <si>
    <t>GODIŠNJI  IZVJEŠTAJ O IZVRŠENJU FINANCIJSKOG PLANA ZA 2023. GODINU</t>
  </si>
  <si>
    <t>GODIŠNJI  Financijski plan OŠ VOŠTARNICA-ZADAR za 2023. godinu ostvaren je kako slijedi:</t>
  </si>
  <si>
    <t>Zadar, 31.01.2024.</t>
  </si>
  <si>
    <t>Ostvarenje preth. god.  31.12.2022.(1)</t>
  </si>
  <si>
    <t>Ostvarenje 31.12.2023 (3.)</t>
  </si>
  <si>
    <t xml:space="preserve">6393 Tekući prijenos između proračunskih korisnika istog proračuna  temeljem prijenosa EU sredstava </t>
  </si>
  <si>
    <t>3433 Zatezne kamate</t>
  </si>
  <si>
    <t>4222 Komun.oprema</t>
  </si>
  <si>
    <t>4223 Oprema za održ.i zaštitu</t>
  </si>
  <si>
    <t>4225 Instr., uređaki,strojevi</t>
  </si>
  <si>
    <t>426 Nemater.proizv.imovina</t>
  </si>
  <si>
    <t>4262 Ulaganja u rač.programe</t>
  </si>
  <si>
    <t>I. OPĆI DIO KONSOLIDIRANOG PRORAČUNA za razdoblje od 01.01.2023. do 31.12.2023.</t>
  </si>
  <si>
    <t>Izvještaj o godišnjem izvršenju financijskog plana 2023.godine  po izvorima</t>
  </si>
  <si>
    <t>PRIHODI DO 31.12.2023. UKUPNO PO IZVORIMA</t>
  </si>
  <si>
    <t>Ostvarenje preth. god. 12-2022(1)</t>
  </si>
  <si>
    <t>Izvorni plan 2023.(2.)</t>
  </si>
  <si>
    <t>Ostvarenje 12-2023(3.)</t>
  </si>
  <si>
    <t>Izvor 1.2 Ostali opći prihodi prijenos sredstava EU</t>
  </si>
  <si>
    <t>RASHODI DO 31.12.2023. UKUPNO PO IZVORIMA</t>
  </si>
  <si>
    <t>Izvor 4 RASHODI za posebne namjene</t>
  </si>
  <si>
    <t>Izvor 4.7 RASHODI  za posebne namjene PK</t>
  </si>
  <si>
    <t>Izvor 3 Vlastiti RASHODI</t>
  </si>
  <si>
    <t>Izvor 31  Vlastiti RASHODI OŠ Voštarnica</t>
  </si>
  <si>
    <t>Izvor 1 Opći RASHODI</t>
  </si>
  <si>
    <t>Izvor 11 Opći RASHODI Grad Zadar</t>
  </si>
  <si>
    <t>Izvršenje 31.12.2022.</t>
  </si>
  <si>
    <t>Ostvarenje 31.12.2023.</t>
  </si>
  <si>
    <t>Dodatna ulaganja na nef.imovini</t>
  </si>
  <si>
    <t xml:space="preserve">  Godišnji izvještaj izvršenja financijskog plana za 2023. godinu čini izvršenje prihoda i rashoda te primitaka i izdataka po ekonomskoj klasifikaciji  te izvršenje rashoda prema izvorima i programskoj klasifikaciji.</t>
  </si>
  <si>
    <t>Godišnji izvještaj o izvršenju financijskog plana 2023.prema programskoj i ekonomskoj klasifikaciji te izvorima financiranja Osnovne škole Voštarnica-Zadar</t>
  </si>
  <si>
    <t>Klasa: 400-04/24-01/3</t>
  </si>
  <si>
    <t>Urbroj: 2198-1-8-01/01-24-1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</si>
</sst>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5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rgb="FF000000"/>
      <name val="Verdana"/>
      <family val="2"/>
    </font>
    <font>
      <b/>
      <sz val="9"/>
      <color rgb="FF000000"/>
      <name val="Calibri Light"/>
      <family val="2"/>
    </font>
    <font>
      <sz val="7"/>
      <color theme="1"/>
      <name val="Verdana"/>
      <family val="2"/>
    </font>
    <font>
      <b/>
      <sz val="7"/>
      <color rgb="FF000000"/>
      <name val="Arial"/>
      <family val="2"/>
    </font>
    <font>
      <sz val="9"/>
      <color rgb="FF000000"/>
      <name val="Calibri Light"/>
      <family val="2"/>
    </font>
    <font>
      <sz val="7"/>
      <color rgb="FF000000"/>
      <name val="Arial"/>
      <family val="2"/>
    </font>
    <font>
      <sz val="9"/>
      <color theme="1"/>
      <name val="Calibri Light"/>
      <family val="2"/>
    </font>
    <font>
      <b/>
      <sz val="7"/>
      <color theme="1"/>
      <name val="Verdana"/>
      <family val="2"/>
    </font>
    <font>
      <sz val="12"/>
      <name val="Calibri"/>
      <family val="2"/>
      <scheme val="minor"/>
    </font>
    <font>
      <sz val="8"/>
      <color theme="1"/>
      <name val="Verdana"/>
      <family val="2"/>
    </font>
    <font>
      <sz val="8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b/>
      <sz val="7.5"/>
      <color rgb="FF000000"/>
      <name val="Microsoft Sans Serif"/>
      <family val="2"/>
    </font>
    <font>
      <sz val="7.5"/>
      <color rgb="FF000000"/>
      <name val="Microsoft Sans Serif"/>
      <family val="2"/>
    </font>
    <font>
      <sz val="10"/>
      <name val="Calibri"/>
      <family val="2"/>
      <scheme val="minor"/>
    </font>
    <font>
      <sz val="9"/>
      <color theme="1"/>
      <name val="Verdana"/>
      <family val="2"/>
    </font>
    <font>
      <b/>
      <sz val="10"/>
      <color rgb="FF000000"/>
      <name val="Arial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9"/>
      <color rgb="FF000000"/>
      <name val="Arial"/>
      <family val="2"/>
    </font>
    <font>
      <b/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theme="1"/>
      <name val="Verdana"/>
      <family val="2"/>
    </font>
    <font>
      <b/>
      <sz val="8"/>
      <color rgb="FF000000"/>
      <name val="Arial"/>
      <family val="2"/>
    </font>
    <font>
      <b/>
      <sz val="8"/>
      <color theme="1"/>
      <name val="Verdana"/>
      <family val="2"/>
    </font>
    <font>
      <b/>
      <sz val="8"/>
      <color rgb="FF000000"/>
      <name val="Microsoft Sans Serif"/>
      <family val="2"/>
    </font>
    <font>
      <b/>
      <sz val="9"/>
      <color theme="1"/>
      <name val="Verdana"/>
      <family val="2"/>
    </font>
    <font>
      <sz val="9"/>
      <color rgb="FF000000"/>
      <name val="Arial"/>
      <family val="2"/>
    </font>
    <font>
      <b/>
      <sz val="12"/>
      <color rgb="FF000000"/>
      <name val="Calibri Light"/>
      <family val="2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/>
      <top/>
      <bottom style="medium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/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rgb="FF3F3F3F"/>
      </right>
      <top style="thin">
        <color rgb="FF3F3F3F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/>
    </border>
    <border>
      <left/>
      <right style="thin"/>
      <top style="thin">
        <color rgb="FF000000"/>
      </top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92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33" borderId="11" xfId="0" applyFont="1" applyFill="1" applyBorder="1" applyAlignment="1">
      <alignment horizontal="left" wrapText="1"/>
    </xf>
    <xf numFmtId="4" fontId="19" fillId="33" borderId="11" xfId="0" applyNumberFormat="1" applyFont="1" applyFill="1" applyBorder="1" applyAlignment="1">
      <alignment horizontal="right" wrapText="1"/>
    </xf>
    <xf numFmtId="0" fontId="19" fillId="33" borderId="11" xfId="0" applyFont="1" applyFill="1" applyBorder="1" applyAlignment="1">
      <alignment horizontal="right" wrapText="1"/>
    </xf>
    <xf numFmtId="0" fontId="20" fillId="0" borderId="0" xfId="0" applyFont="1"/>
    <xf numFmtId="0" fontId="23" fillId="33" borderId="11" xfId="0" applyFont="1" applyFill="1" applyBorder="1" applyAlignment="1">
      <alignment horizontal="left" wrapText="1"/>
    </xf>
    <xf numFmtId="4" fontId="22" fillId="33" borderId="11" xfId="0" applyNumberFormat="1" applyFont="1" applyFill="1" applyBorder="1" applyAlignment="1">
      <alignment horizontal="right" wrapText="1"/>
    </xf>
    <xf numFmtId="0" fontId="24" fillId="0" borderId="0" xfId="0" applyFont="1"/>
    <xf numFmtId="0" fontId="21" fillId="34" borderId="11" xfId="0" applyFont="1" applyFill="1" applyBorder="1" applyAlignment="1">
      <alignment horizontal="left" wrapText="1"/>
    </xf>
    <xf numFmtId="4" fontId="19" fillId="34" borderId="11" xfId="0" applyNumberFormat="1" applyFont="1" applyFill="1" applyBorder="1" applyAlignment="1">
      <alignment horizontal="right" wrapText="1"/>
    </xf>
    <xf numFmtId="0" fontId="25" fillId="0" borderId="0" xfId="0" applyFont="1"/>
    <xf numFmtId="0" fontId="27" fillId="0" borderId="0" xfId="0" applyFont="1" applyAlignment="1">
      <alignment horizontal="left" indent="1"/>
    </xf>
    <xf numFmtId="0" fontId="28" fillId="35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left" wrapText="1" indent="1"/>
    </xf>
    <xf numFmtId="4" fontId="30" fillId="33" borderId="11" xfId="0" applyNumberFormat="1" applyFont="1" applyFill="1" applyBorder="1" applyAlignment="1">
      <alignment horizontal="right" wrapText="1" indent="1"/>
    </xf>
    <xf numFmtId="4" fontId="31" fillId="33" borderId="11" xfId="0" applyNumberFormat="1" applyFont="1" applyFill="1" applyBorder="1" applyAlignment="1">
      <alignment horizontal="right" wrapText="1" indent="1"/>
    </xf>
    <xf numFmtId="0" fontId="30" fillId="33" borderId="11" xfId="0" applyFont="1" applyFill="1" applyBorder="1" applyAlignment="1">
      <alignment horizontal="right" wrapText="1" indent="1"/>
    </xf>
    <xf numFmtId="4" fontId="30" fillId="33" borderId="12" xfId="0" applyNumberFormat="1" applyFont="1" applyFill="1" applyBorder="1" applyAlignment="1">
      <alignment horizontal="right" wrapText="1" indent="1"/>
    </xf>
    <xf numFmtId="4" fontId="30" fillId="33" borderId="13" xfId="0" applyNumberFormat="1" applyFont="1" applyFill="1" applyBorder="1" applyAlignment="1">
      <alignment horizontal="right" wrapText="1" indent="1"/>
    </xf>
    <xf numFmtId="0" fontId="30" fillId="33" borderId="13" xfId="0" applyFont="1" applyFill="1" applyBorder="1" applyAlignment="1">
      <alignment horizontal="left" wrapText="1" indent="1"/>
    </xf>
    <xf numFmtId="4" fontId="30" fillId="33" borderId="14" xfId="0" applyNumberFormat="1" applyFont="1" applyFill="1" applyBorder="1" applyAlignment="1">
      <alignment horizontal="right" wrapText="1" indent="1"/>
    </xf>
    <xf numFmtId="4" fontId="30" fillId="33" borderId="15" xfId="0" applyNumberFormat="1" applyFont="1" applyFill="1" applyBorder="1" applyAlignment="1">
      <alignment horizontal="right" wrapText="1" indent="1"/>
    </xf>
    <xf numFmtId="0" fontId="30" fillId="33" borderId="11" xfId="0" applyFont="1" applyFill="1" applyBorder="1" applyAlignment="1">
      <alignment horizontal="left" wrapText="1"/>
    </xf>
    <xf numFmtId="0" fontId="30" fillId="33" borderId="12" xfId="0" applyFont="1" applyFill="1" applyBorder="1" applyAlignment="1">
      <alignment horizontal="left" wrapText="1"/>
    </xf>
    <xf numFmtId="0" fontId="30" fillId="33" borderId="16" xfId="0" applyFont="1" applyFill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4" fontId="24" fillId="0" borderId="0" xfId="0" applyNumberFormat="1" applyFont="1"/>
    <xf numFmtId="4" fontId="33" fillId="33" borderId="11" xfId="0" applyNumberFormat="1" applyFont="1" applyFill="1" applyBorder="1" applyAlignment="1">
      <alignment horizontal="right" wrapText="1" indent="1"/>
    </xf>
    <xf numFmtId="0" fontId="33" fillId="33" borderId="11" xfId="0" applyFont="1" applyFill="1" applyBorder="1" applyAlignment="1">
      <alignment horizontal="right" wrapText="1" indent="1"/>
    </xf>
    <xf numFmtId="0" fontId="21" fillId="36" borderId="11" xfId="0" applyFont="1" applyFill="1" applyBorder="1" applyAlignment="1">
      <alignment horizontal="left" wrapText="1"/>
    </xf>
    <xf numFmtId="4" fontId="19" fillId="36" borderId="11" xfId="0" applyNumberFormat="1" applyFont="1" applyFill="1" applyBorder="1" applyAlignment="1">
      <alignment horizontal="right" wrapText="1"/>
    </xf>
    <xf numFmtId="0" fontId="35" fillId="0" borderId="0" xfId="0" applyFont="1" applyAlignment="1">
      <alignment horizontal="left" wrapText="1"/>
    </xf>
    <xf numFmtId="0" fontId="39" fillId="33" borderId="11" xfId="0" applyFont="1" applyFill="1" applyBorder="1" applyAlignment="1">
      <alignment horizontal="left" wrapText="1"/>
    </xf>
    <xf numFmtId="0" fontId="39" fillId="33" borderId="11" xfId="0" applyFont="1" applyFill="1" applyBorder="1" applyAlignment="1">
      <alignment horizontal="right" wrapText="1"/>
    </xf>
    <xf numFmtId="4" fontId="40" fillId="33" borderId="11" xfId="0" applyNumberFormat="1" applyFont="1" applyFill="1" applyBorder="1" applyAlignment="1">
      <alignment horizontal="right" wrapText="1"/>
    </xf>
    <xf numFmtId="0" fontId="36" fillId="33" borderId="11" xfId="0" applyFont="1" applyFill="1" applyBorder="1" applyAlignment="1">
      <alignment horizontal="left" wrapText="1"/>
    </xf>
    <xf numFmtId="4" fontId="41" fillId="33" borderId="11" xfId="0" applyNumberFormat="1" applyFont="1" applyFill="1" applyBorder="1" applyAlignment="1">
      <alignment horizontal="right" wrapText="1"/>
    </xf>
    <xf numFmtId="0" fontId="42" fillId="0" borderId="0" xfId="0" applyFont="1"/>
    <xf numFmtId="0" fontId="43" fillId="33" borderId="11" xfId="0" applyFont="1" applyFill="1" applyBorder="1" applyAlignment="1">
      <alignment horizontal="left" wrapText="1"/>
    </xf>
    <xf numFmtId="0" fontId="27" fillId="0" borderId="0" xfId="0" applyFont="1"/>
    <xf numFmtId="0" fontId="44" fillId="0" borderId="0" xfId="0" applyFont="1"/>
    <xf numFmtId="0" fontId="43" fillId="33" borderId="11" xfId="0" applyFont="1" applyFill="1" applyBorder="1" applyAlignment="1">
      <alignment horizontal="left" vertical="center" wrapText="1"/>
    </xf>
    <xf numFmtId="0" fontId="46" fillId="0" borderId="0" xfId="0" applyFont="1"/>
    <xf numFmtId="4" fontId="45" fillId="33" borderId="11" xfId="0" applyNumberFormat="1" applyFont="1" applyFill="1" applyBorder="1" applyAlignment="1">
      <alignment horizontal="right" wrapText="1" indent="1"/>
    </xf>
    <xf numFmtId="0" fontId="32" fillId="33" borderId="11" xfId="0" applyFont="1" applyFill="1" applyBorder="1" applyAlignment="1">
      <alignment horizontal="right" wrapText="1" indent="1"/>
    </xf>
    <xf numFmtId="0" fontId="36" fillId="33" borderId="11" xfId="0" applyFont="1" applyFill="1" applyBorder="1" applyAlignment="1">
      <alignment horizontal="right" wrapText="1"/>
    </xf>
    <xf numFmtId="0" fontId="42" fillId="0" borderId="0" xfId="0" applyFont="1" applyAlignment="1">
      <alignment horizontal="left" wrapText="1"/>
    </xf>
    <xf numFmtId="0" fontId="47" fillId="33" borderId="11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right" wrapText="1"/>
    </xf>
    <xf numFmtId="0" fontId="35" fillId="0" borderId="0" xfId="0" applyFont="1" applyAlignment="1">
      <alignment horizontal="center" wrapText="1"/>
    </xf>
    <xf numFmtId="0" fontId="47" fillId="33" borderId="11" xfId="0" applyFont="1" applyFill="1" applyBorder="1" applyAlignment="1">
      <alignment wrapText="1"/>
    </xf>
    <xf numFmtId="4" fontId="47" fillId="33" borderId="11" xfId="0" applyNumberFormat="1" applyFont="1" applyFill="1" applyBorder="1" applyAlignment="1">
      <alignment wrapText="1"/>
    </xf>
    <xf numFmtId="4" fontId="39" fillId="33" borderId="11" xfId="0" applyNumberFormat="1" applyFont="1" applyFill="1" applyBorder="1" applyAlignment="1">
      <alignment wrapText="1"/>
    </xf>
    <xf numFmtId="4" fontId="36" fillId="33" borderId="11" xfId="0" applyNumberFormat="1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35" fillId="0" borderId="0" xfId="0" applyFont="1" applyAlignment="1">
      <alignment horizontal="left" shrinkToFit="1"/>
    </xf>
    <xf numFmtId="0" fontId="35" fillId="0" borderId="0" xfId="0" applyFont="1" applyAlignment="1">
      <alignment horizontal="left" wrapText="1"/>
    </xf>
    <xf numFmtId="4" fontId="19" fillId="33" borderId="11" xfId="0" applyNumberFormat="1" applyFont="1" applyFill="1" applyBorder="1" applyAlignment="1">
      <alignment wrapText="1"/>
    </xf>
    <xf numFmtId="0" fontId="38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wrapText="1"/>
    </xf>
    <xf numFmtId="0" fontId="35" fillId="0" borderId="0" xfId="0" applyFont="1" applyBorder="1" applyAlignment="1">
      <alignment horizontal="left" wrapText="1"/>
    </xf>
    <xf numFmtId="0" fontId="35" fillId="0" borderId="0" xfId="0" applyFont="1" applyAlignment="1">
      <alignment horizontal="left" wrapText="1"/>
    </xf>
    <xf numFmtId="0" fontId="50" fillId="37" borderId="19" xfId="0" applyNumberFormat="1" applyFont="1" applyFill="1" applyBorder="1" applyAlignment="1" applyProtection="1">
      <alignment horizontal="center" vertical="center" wrapText="1"/>
      <protection/>
    </xf>
    <xf numFmtId="0" fontId="50" fillId="37" borderId="20" xfId="0" applyNumberFormat="1" applyFont="1" applyFill="1" applyBorder="1" applyAlignment="1" applyProtection="1">
      <alignment horizontal="center" vertical="center" wrapText="1"/>
      <protection/>
    </xf>
    <xf numFmtId="0" fontId="50" fillId="36" borderId="19" xfId="0" applyNumberFormat="1" applyFont="1" applyFill="1" applyBorder="1" applyAlignment="1" applyProtection="1">
      <alignment horizontal="left" vertical="center" wrapText="1"/>
      <protection/>
    </xf>
    <xf numFmtId="43" fontId="52" fillId="36" borderId="19" xfId="62" applyFont="1" applyFill="1" applyBorder="1" applyAlignment="1">
      <alignment/>
    </xf>
    <xf numFmtId="43" fontId="52" fillId="36" borderId="20" xfId="62" applyFont="1" applyFill="1" applyBorder="1" applyAlignment="1">
      <alignment horizontal="right"/>
    </xf>
    <xf numFmtId="0" fontId="53" fillId="36" borderId="19" xfId="0" applyNumberFormat="1" applyFont="1" applyFill="1" applyBorder="1" applyAlignment="1" applyProtection="1">
      <alignment horizontal="left" vertical="center" wrapText="1"/>
      <protection/>
    </xf>
    <xf numFmtId="43" fontId="53" fillId="36" borderId="19" xfId="62" applyFont="1" applyFill="1" applyBorder="1" applyAlignment="1">
      <alignment/>
    </xf>
    <xf numFmtId="43" fontId="53" fillId="36" borderId="20" xfId="62" applyFont="1" applyFill="1" applyBorder="1" applyAlignment="1">
      <alignment horizontal="right"/>
    </xf>
    <xf numFmtId="43" fontId="53" fillId="36" borderId="20" xfId="62" applyFont="1" applyFill="1" applyBorder="1" applyAlignment="1" applyProtection="1">
      <alignment horizontal="right" wrapText="1"/>
      <protection/>
    </xf>
    <xf numFmtId="0" fontId="52" fillId="36" borderId="19" xfId="0" applyNumberFormat="1" applyFont="1" applyFill="1" applyBorder="1" applyAlignment="1" applyProtection="1">
      <alignment horizontal="left" vertical="center" wrapText="1"/>
      <protection/>
    </xf>
    <xf numFmtId="0" fontId="52" fillId="36" borderId="21" xfId="0" applyNumberFormat="1" applyFont="1" applyFill="1" applyBorder="1" applyAlignment="1" applyProtection="1">
      <alignment horizontal="left" vertical="center" wrapText="1" indent="1"/>
      <protection/>
    </xf>
    <xf numFmtId="0" fontId="52" fillId="36" borderId="22" xfId="0" applyNumberFormat="1" applyFont="1" applyFill="1" applyBorder="1" applyAlignment="1" applyProtection="1">
      <alignment horizontal="left" vertical="center" wrapText="1" indent="1"/>
      <protection/>
    </xf>
    <xf numFmtId="0" fontId="52" fillId="36" borderId="19" xfId="0" applyNumberFormat="1" applyFont="1" applyFill="1" applyBorder="1" applyAlignment="1" applyProtection="1">
      <alignment horizontal="left" vertical="center" wrapText="1" indent="1"/>
      <protection/>
    </xf>
    <xf numFmtId="0" fontId="53" fillId="36" borderId="21" xfId="0" applyNumberFormat="1" applyFont="1" applyFill="1" applyBorder="1" applyAlignment="1" applyProtection="1">
      <alignment horizontal="left" vertical="center" wrapText="1"/>
      <protection/>
    </xf>
    <xf numFmtId="0" fontId="53" fillId="36" borderId="22" xfId="0" applyNumberFormat="1" applyFont="1" applyFill="1" applyBorder="1" applyAlignment="1" applyProtection="1">
      <alignment horizontal="left" vertical="center" wrapText="1"/>
      <protection/>
    </xf>
    <xf numFmtId="0" fontId="52" fillId="36" borderId="21" xfId="0" applyNumberFormat="1" applyFont="1" applyFill="1" applyBorder="1" applyAlignment="1" applyProtection="1">
      <alignment horizontal="left" vertical="center" wrapText="1"/>
      <protection/>
    </xf>
    <xf numFmtId="43" fontId="52" fillId="36" borderId="20" xfId="62" applyFont="1" applyFill="1" applyBorder="1" applyAlignment="1" applyProtection="1">
      <alignment vertical="center" wrapText="1"/>
      <protection/>
    </xf>
    <xf numFmtId="0" fontId="52" fillId="36" borderId="22" xfId="0" applyNumberFormat="1" applyFont="1" applyFill="1" applyBorder="1" applyAlignment="1" applyProtection="1">
      <alignment horizontal="left" vertical="center" wrapText="1"/>
      <protection/>
    </xf>
    <xf numFmtId="0" fontId="54" fillId="36" borderId="19" xfId="0" applyNumberFormat="1" applyFont="1" applyFill="1" applyBorder="1" applyAlignment="1" applyProtection="1">
      <alignment horizontal="left" vertical="center" wrapText="1"/>
      <protection/>
    </xf>
    <xf numFmtId="43" fontId="53" fillId="36" borderId="19" xfId="62" applyFont="1" applyFill="1" applyBorder="1" applyAlignment="1">
      <alignment vertical="center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left" wrapText="1"/>
    </xf>
    <xf numFmtId="0" fontId="37" fillId="33" borderId="26" xfId="0" applyFont="1" applyFill="1" applyBorder="1" applyAlignment="1">
      <alignment horizontal="right" wrapText="1"/>
    </xf>
    <xf numFmtId="0" fontId="36" fillId="33" borderId="25" xfId="0" applyFont="1" applyFill="1" applyBorder="1" applyAlignment="1">
      <alignment wrapText="1"/>
    </xf>
    <xf numFmtId="0" fontId="47" fillId="33" borderId="25" xfId="0" applyFont="1" applyFill="1" applyBorder="1" applyAlignment="1">
      <alignment wrapText="1"/>
    </xf>
    <xf numFmtId="0" fontId="10" fillId="6" borderId="27" xfId="29" applyBorder="1" applyAlignment="1">
      <alignment wrapText="1"/>
    </xf>
    <xf numFmtId="4" fontId="10" fillId="6" borderId="5" xfId="29" applyNumberFormat="1" applyBorder="1" applyAlignment="1">
      <alignment wrapText="1"/>
    </xf>
    <xf numFmtId="0" fontId="10" fillId="6" borderId="5" xfId="29" applyBorder="1" applyAlignment="1">
      <alignment horizontal="right" wrapText="1"/>
    </xf>
    <xf numFmtId="0" fontId="10" fillId="6" borderId="27" xfId="29" applyBorder="1" applyAlignment="1">
      <alignment horizontal="center" wrapText="1"/>
    </xf>
    <xf numFmtId="0" fontId="10" fillId="6" borderId="28" xfId="29" applyBorder="1" applyAlignment="1">
      <alignment horizontal="right" wrapText="1"/>
    </xf>
    <xf numFmtId="0" fontId="35" fillId="0" borderId="29" xfId="0" applyFont="1" applyBorder="1" applyAlignment="1">
      <alignment horizontal="left" wrapText="1"/>
    </xf>
    <xf numFmtId="0" fontId="35" fillId="0" borderId="30" xfId="0" applyFont="1" applyBorder="1" applyAlignment="1">
      <alignment horizontal="left" wrapText="1"/>
    </xf>
    <xf numFmtId="0" fontId="36" fillId="33" borderId="25" xfId="0" applyFont="1" applyFill="1" applyBorder="1" applyAlignment="1">
      <alignment horizontal="left" wrapText="1"/>
    </xf>
    <xf numFmtId="0" fontId="47" fillId="33" borderId="25" xfId="0" applyFont="1" applyFill="1" applyBorder="1" applyAlignment="1">
      <alignment horizontal="center" wrapText="1"/>
    </xf>
    <xf numFmtId="0" fontId="10" fillId="6" borderId="27" xfId="29" applyBorder="1" applyAlignment="1">
      <alignment horizontal="left" wrapText="1"/>
    </xf>
    <xf numFmtId="0" fontId="10" fillId="6" borderId="31" xfId="29" applyBorder="1" applyAlignment="1">
      <alignment horizontal="center" wrapText="1"/>
    </xf>
    <xf numFmtId="4" fontId="10" fillId="6" borderId="32" xfId="29" applyNumberFormat="1" applyBorder="1" applyAlignment="1">
      <alignment wrapText="1"/>
    </xf>
    <xf numFmtId="0" fontId="10" fillId="6" borderId="32" xfId="29" applyBorder="1" applyAlignment="1">
      <alignment horizontal="right" wrapText="1"/>
    </xf>
    <xf numFmtId="0" fontId="37" fillId="33" borderId="33" xfId="0" applyFont="1" applyFill="1" applyBorder="1" applyAlignment="1">
      <alignment horizontal="right" wrapText="1"/>
    </xf>
    <xf numFmtId="0" fontId="51" fillId="0" borderId="0" xfId="0" applyFont="1" applyAlignment="1">
      <alignment/>
    </xf>
    <xf numFmtId="0" fontId="27" fillId="0" borderId="0" xfId="0" applyFont="1" applyAlignment="1">
      <alignment/>
    </xf>
    <xf numFmtId="0" fontId="52" fillId="36" borderId="21" xfId="0" applyNumberFormat="1" applyFont="1" applyFill="1" applyBorder="1" applyAlignment="1" applyProtection="1">
      <alignment horizontal="left" vertical="center" wrapText="1" indent="1"/>
      <protection/>
    </xf>
    <xf numFmtId="0" fontId="52" fillId="36" borderId="22" xfId="0" applyNumberFormat="1" applyFont="1" applyFill="1" applyBorder="1" applyAlignment="1" applyProtection="1">
      <alignment horizontal="left" vertical="center" wrapText="1" indent="1"/>
      <protection/>
    </xf>
    <xf numFmtId="0" fontId="52" fillId="36" borderId="19" xfId="0" applyNumberFormat="1" applyFont="1" applyFill="1" applyBorder="1" applyAlignment="1" applyProtection="1">
      <alignment horizontal="left" vertical="center" wrapText="1" indent="1"/>
      <protection/>
    </xf>
    <xf numFmtId="0" fontId="52" fillId="36" borderId="19" xfId="0" applyNumberFormat="1" applyFont="1" applyFill="1" applyBorder="1" applyAlignment="1" applyProtection="1">
      <alignment horizontal="left" vertical="center" wrapText="1"/>
      <protection/>
    </xf>
    <xf numFmtId="0" fontId="50" fillId="36" borderId="19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Alignment="1">
      <alignment horizontal="left" wrapText="1"/>
    </xf>
    <xf numFmtId="0" fontId="53" fillId="36" borderId="21" xfId="0" applyNumberFormat="1" applyFont="1" applyFill="1" applyBorder="1" applyAlignment="1" applyProtection="1">
      <alignment horizontal="left" vertical="center" wrapText="1"/>
      <protection/>
    </xf>
    <xf numFmtId="0" fontId="53" fillId="36" borderId="22" xfId="0" applyNumberFormat="1" applyFont="1" applyFill="1" applyBorder="1" applyAlignment="1" applyProtection="1">
      <alignment horizontal="left" vertical="center" wrapText="1"/>
      <protection/>
    </xf>
    <xf numFmtId="0" fontId="53" fillId="36" borderId="19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Alignment="1">
      <alignment horizontal="left" wrapText="1"/>
    </xf>
    <xf numFmtId="4" fontId="30" fillId="33" borderId="11" xfId="0" applyNumberFormat="1" applyFont="1" applyFill="1" applyBorder="1" applyAlignment="1">
      <alignment horizontal="center" vertical="top" wrapText="1"/>
    </xf>
    <xf numFmtId="4" fontId="30" fillId="33" borderId="12" xfId="0" applyNumberFormat="1" applyFont="1" applyFill="1" applyBorder="1" applyAlignment="1">
      <alignment horizontal="center" vertical="top" wrapText="1"/>
    </xf>
    <xf numFmtId="4" fontId="30" fillId="33" borderId="13" xfId="0" applyNumberFormat="1" applyFont="1" applyFill="1" applyBorder="1" applyAlignment="1">
      <alignment horizontal="center" vertical="top" wrapText="1"/>
    </xf>
    <xf numFmtId="4" fontId="30" fillId="33" borderId="11" xfId="0" applyNumberFormat="1" applyFont="1" applyFill="1" applyBorder="1" applyAlignment="1">
      <alignment horizontal="center" wrapText="1"/>
    </xf>
    <xf numFmtId="4" fontId="30" fillId="33" borderId="12" xfId="0" applyNumberFormat="1" applyFont="1" applyFill="1" applyBorder="1" applyAlignment="1">
      <alignment horizontal="center" wrapText="1"/>
    </xf>
    <xf numFmtId="4" fontId="30" fillId="33" borderId="13" xfId="0" applyNumberFormat="1" applyFont="1" applyFill="1" applyBorder="1" applyAlignment="1">
      <alignment horizontal="center" wrapText="1"/>
    </xf>
    <xf numFmtId="0" fontId="35" fillId="0" borderId="0" xfId="0" applyFont="1" applyAlignment="1">
      <alignment horizontal="left" wrapText="1"/>
    </xf>
    <xf numFmtId="0" fontId="52" fillId="36" borderId="19" xfId="0" applyNumberFormat="1" applyFont="1" applyFill="1" applyBorder="1" applyAlignment="1" applyProtection="1">
      <alignment horizontal="left" vertical="center" wrapText="1"/>
      <protection/>
    </xf>
    <xf numFmtId="0" fontId="52" fillId="36" borderId="21" xfId="0" applyNumberFormat="1" applyFont="1" applyFill="1" applyBorder="1" applyAlignment="1" applyProtection="1">
      <alignment horizontal="left" vertical="center" wrapText="1" indent="1"/>
      <protection/>
    </xf>
    <xf numFmtId="0" fontId="52" fillId="36" borderId="22" xfId="0" applyNumberFormat="1" applyFont="1" applyFill="1" applyBorder="1" applyAlignment="1" applyProtection="1">
      <alignment horizontal="left" vertical="center" wrapText="1" indent="1"/>
      <protection/>
    </xf>
    <xf numFmtId="0" fontId="52" fillId="36" borderId="19" xfId="0" applyNumberFormat="1" applyFont="1" applyFill="1" applyBorder="1" applyAlignment="1" applyProtection="1">
      <alignment horizontal="left" vertical="center" wrapText="1" indent="1"/>
      <protection/>
    </xf>
    <xf numFmtId="4" fontId="32" fillId="33" borderId="11" xfId="0" applyNumberFormat="1" applyFont="1" applyFill="1" applyBorder="1" applyAlignment="1">
      <alignment horizontal="right" wrapText="1" indent="1"/>
    </xf>
    <xf numFmtId="0" fontId="29" fillId="0" borderId="18" xfId="0" applyFont="1" applyBorder="1" applyAlignment="1">
      <alignment horizontal="center" vertical="center" wrapText="1"/>
    </xf>
    <xf numFmtId="0" fontId="53" fillId="36" borderId="21" xfId="0" applyNumberFormat="1" applyFont="1" applyFill="1" applyBorder="1" applyAlignment="1" applyProtection="1">
      <alignment horizontal="left" vertical="center" wrapText="1"/>
      <protection/>
    </xf>
    <xf numFmtId="0" fontId="53" fillId="36" borderId="22" xfId="0" applyNumberFormat="1" applyFont="1" applyFill="1" applyBorder="1" applyAlignment="1" applyProtection="1">
      <alignment horizontal="left" vertical="center" wrapText="1"/>
      <protection/>
    </xf>
    <xf numFmtId="0" fontId="53" fillId="36" borderId="19" xfId="0" applyNumberFormat="1" applyFont="1" applyFill="1" applyBorder="1" applyAlignment="1" applyProtection="1">
      <alignment horizontal="left" vertical="center" wrapText="1"/>
      <protection/>
    </xf>
    <xf numFmtId="0" fontId="52" fillId="36" borderId="21" xfId="0" applyNumberFormat="1" applyFont="1" applyFill="1" applyBorder="1" applyAlignment="1" applyProtection="1">
      <alignment horizontal="left" vertical="center" wrapText="1" indent="1"/>
      <protection/>
    </xf>
    <xf numFmtId="0" fontId="52" fillId="36" borderId="22" xfId="0" applyNumberFormat="1" applyFont="1" applyFill="1" applyBorder="1" applyAlignment="1" applyProtection="1">
      <alignment horizontal="left" vertical="center" wrapText="1" indent="1"/>
      <protection/>
    </xf>
    <xf numFmtId="0" fontId="52" fillId="36" borderId="19" xfId="0" applyNumberFormat="1" applyFont="1" applyFill="1" applyBorder="1" applyAlignment="1" applyProtection="1">
      <alignment horizontal="left" vertical="center" wrapText="1" indent="1"/>
      <protection/>
    </xf>
    <xf numFmtId="0" fontId="52" fillId="36" borderId="21" xfId="0" applyNumberFormat="1" applyFont="1" applyFill="1" applyBorder="1" applyAlignment="1" applyProtection="1">
      <alignment horizontal="left" vertical="center" wrapText="1"/>
      <protection/>
    </xf>
    <xf numFmtId="0" fontId="52" fillId="36" borderId="22" xfId="0" applyNumberFormat="1" applyFont="1" applyFill="1" applyBorder="1" applyAlignment="1" applyProtection="1">
      <alignment horizontal="left" vertical="center" wrapText="1"/>
      <protection/>
    </xf>
    <xf numFmtId="0" fontId="52" fillId="36" borderId="19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Alignment="1">
      <alignment horizontal="left" wrapText="1"/>
    </xf>
    <xf numFmtId="0" fontId="47" fillId="33" borderId="25" xfId="0" applyFont="1" applyFill="1" applyBorder="1" applyAlignment="1">
      <alignment horizontal="left" wrapText="1"/>
    </xf>
    <xf numFmtId="43" fontId="50" fillId="36" borderId="20" xfId="62" applyFont="1" applyFill="1" applyBorder="1" applyAlignment="1">
      <alignment horizontal="right"/>
    </xf>
    <xf numFmtId="0" fontId="50" fillId="36" borderId="21" xfId="0" applyNumberFormat="1" applyFont="1" applyFill="1" applyBorder="1" applyAlignment="1" applyProtection="1">
      <alignment horizontal="left" vertical="center" wrapText="1" indent="1"/>
      <protection/>
    </xf>
    <xf numFmtId="0" fontId="55" fillId="36" borderId="21" xfId="0" applyNumberFormat="1" applyFont="1" applyFill="1" applyBorder="1" applyAlignment="1" applyProtection="1">
      <alignment horizontal="left" vertical="center" wrapText="1"/>
      <protection/>
    </xf>
    <xf numFmtId="0" fontId="55" fillId="36" borderId="19" xfId="0" applyNumberFormat="1" applyFont="1" applyFill="1" applyBorder="1" applyAlignment="1" applyProtection="1">
      <alignment horizontal="left" vertical="center" wrapText="1"/>
      <protection/>
    </xf>
    <xf numFmtId="43" fontId="50" fillId="36" borderId="20" xfId="62" applyFont="1" applyFill="1" applyBorder="1" applyAlignment="1" applyProtection="1">
      <alignment horizontal="left" wrapText="1"/>
      <protection/>
    </xf>
    <xf numFmtId="43" fontId="50" fillId="36" borderId="19" xfId="62" applyFont="1" applyFill="1" applyBorder="1" applyAlignment="1">
      <alignment/>
    </xf>
    <xf numFmtId="0" fontId="54" fillId="36" borderId="21" xfId="0" applyNumberFormat="1" applyFont="1" applyFill="1" applyBorder="1" applyAlignment="1" applyProtection="1">
      <alignment horizontal="left" vertical="center" wrapText="1"/>
      <protection/>
    </xf>
    <xf numFmtId="43" fontId="54" fillId="36" borderId="20" xfId="62" applyFont="1" applyFill="1" applyBorder="1" applyAlignment="1">
      <alignment horizontal="right"/>
    </xf>
    <xf numFmtId="43" fontId="54" fillId="36" borderId="19" xfId="62" applyFont="1" applyFill="1" applyBorder="1" applyAlignment="1">
      <alignment/>
    </xf>
    <xf numFmtId="0" fontId="55" fillId="36" borderId="20" xfId="0" applyNumberFormat="1" applyFont="1" applyFill="1" applyBorder="1" applyAlignment="1" applyProtection="1">
      <alignment horizontal="left" vertical="center" wrapText="1"/>
      <protection/>
    </xf>
    <xf numFmtId="0" fontId="34" fillId="35" borderId="0" xfId="0" applyFont="1" applyFill="1" applyAlignment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 vertical="center" wrapText="1"/>
      <protection/>
    </xf>
    <xf numFmtId="0" fontId="27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5" fillId="0" borderId="0" xfId="0" applyFont="1" applyAlignment="1">
      <alignment horizontal="left" vertical="distributed" wrapText="1"/>
    </xf>
    <xf numFmtId="0" fontId="0" fillId="0" borderId="0" xfId="0" applyAlignment="1">
      <alignment horizontal="left" vertical="distributed" wrapText="1"/>
    </xf>
    <xf numFmtId="0" fontId="50" fillId="37" borderId="21" xfId="0" applyNumberFormat="1" applyFont="1" applyFill="1" applyBorder="1" applyAlignment="1" applyProtection="1">
      <alignment horizontal="center" vertical="center" wrapText="1"/>
      <protection/>
    </xf>
    <xf numFmtId="0" fontId="51" fillId="37" borderId="22" xfId="0" applyFont="1" applyFill="1" applyBorder="1" applyAlignment="1">
      <alignment horizontal="center" vertical="center" wrapText="1"/>
    </xf>
    <xf numFmtId="0" fontId="51" fillId="37" borderId="19" xfId="0" applyFont="1" applyFill="1" applyBorder="1" applyAlignment="1">
      <alignment horizontal="center" vertical="center" wrapText="1"/>
    </xf>
    <xf numFmtId="0" fontId="50" fillId="36" borderId="21" xfId="0" applyNumberFormat="1" applyFont="1" applyFill="1" applyBorder="1" applyAlignment="1" applyProtection="1">
      <alignment horizontal="left" vertical="center" wrapText="1"/>
      <protection/>
    </xf>
    <xf numFmtId="0" fontId="50" fillId="36" borderId="22" xfId="0" applyNumberFormat="1" applyFont="1" applyFill="1" applyBorder="1" applyAlignment="1" applyProtection="1">
      <alignment horizontal="left" vertical="center" wrapText="1"/>
      <protection/>
    </xf>
    <xf numFmtId="0" fontId="50" fillId="36" borderId="19" xfId="0" applyNumberFormat="1" applyFont="1" applyFill="1" applyBorder="1" applyAlignment="1" applyProtection="1">
      <alignment horizontal="left" vertical="center" wrapText="1"/>
      <protection/>
    </xf>
    <xf numFmtId="0" fontId="53" fillId="36" borderId="21" xfId="0" applyNumberFormat="1" applyFont="1" applyFill="1" applyBorder="1" applyAlignment="1" applyProtection="1">
      <alignment horizontal="left" vertical="center" wrapText="1"/>
      <protection/>
    </xf>
    <xf numFmtId="0" fontId="53" fillId="36" borderId="22" xfId="0" applyNumberFormat="1" applyFont="1" applyFill="1" applyBorder="1" applyAlignment="1" applyProtection="1">
      <alignment horizontal="left" vertical="center" wrapText="1"/>
      <protection/>
    </xf>
    <xf numFmtId="0" fontId="53" fillId="36" borderId="19" xfId="0" applyNumberFormat="1" applyFont="1" applyFill="1" applyBorder="1" applyAlignment="1" applyProtection="1">
      <alignment horizontal="left" vertical="center" wrapText="1"/>
      <protection/>
    </xf>
    <xf numFmtId="0" fontId="50" fillId="36" borderId="21" xfId="0" applyNumberFormat="1" applyFont="1" applyFill="1" applyBorder="1" applyAlignment="1" applyProtection="1">
      <alignment horizontal="left" vertical="center" wrapText="1" indent="1"/>
      <protection/>
    </xf>
    <xf numFmtId="0" fontId="50" fillId="36" borderId="22" xfId="0" applyNumberFormat="1" applyFont="1" applyFill="1" applyBorder="1" applyAlignment="1" applyProtection="1">
      <alignment horizontal="left" vertical="center" wrapText="1" indent="1"/>
      <protection/>
    </xf>
    <xf numFmtId="0" fontId="50" fillId="36" borderId="19" xfId="0" applyNumberFormat="1" applyFont="1" applyFill="1" applyBorder="1" applyAlignment="1" applyProtection="1">
      <alignment horizontal="left" vertical="center" wrapText="1" indent="1"/>
      <protection/>
    </xf>
    <xf numFmtId="0" fontId="52" fillId="36" borderId="21" xfId="0" applyNumberFormat="1" applyFont="1" applyFill="1" applyBorder="1" applyAlignment="1" applyProtection="1">
      <alignment horizontal="left" vertical="center" wrapText="1"/>
      <protection/>
    </xf>
    <xf numFmtId="0" fontId="52" fillId="36" borderId="22" xfId="0" applyNumberFormat="1" applyFont="1" applyFill="1" applyBorder="1" applyAlignment="1" applyProtection="1">
      <alignment horizontal="left" vertical="center" wrapText="1"/>
      <protection/>
    </xf>
    <xf numFmtId="0" fontId="52" fillId="36" borderId="19" xfId="0" applyNumberFormat="1" applyFont="1" applyFill="1" applyBorder="1" applyAlignment="1" applyProtection="1">
      <alignment horizontal="left" vertical="center" wrapText="1"/>
      <protection/>
    </xf>
    <xf numFmtId="0" fontId="52" fillId="36" borderId="21" xfId="0" applyNumberFormat="1" applyFont="1" applyFill="1" applyBorder="1" applyAlignment="1" applyProtection="1">
      <alignment horizontal="left" vertical="center" wrapText="1" indent="1"/>
      <protection/>
    </xf>
    <xf numFmtId="0" fontId="52" fillId="36" borderId="22" xfId="0" applyNumberFormat="1" applyFont="1" applyFill="1" applyBorder="1" applyAlignment="1" applyProtection="1">
      <alignment horizontal="left" vertical="center" wrapText="1" indent="1"/>
      <protection/>
    </xf>
    <xf numFmtId="0" fontId="52" fillId="36" borderId="19" xfId="0" applyNumberFormat="1" applyFont="1" applyFill="1" applyBorder="1" applyAlignment="1" applyProtection="1">
      <alignment horizontal="left" vertical="center" wrapText="1" inden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slov" xfId="20"/>
    <cellStyle name="Naslov 1" xfId="21"/>
    <cellStyle name="Naslov 2" xfId="22"/>
    <cellStyle name="Naslov 3" xfId="23"/>
    <cellStyle name="Naslov 4" xfId="24"/>
    <cellStyle name="Dobro" xfId="25"/>
    <cellStyle name="Loše" xfId="26"/>
    <cellStyle name="Neutralno" xfId="27"/>
    <cellStyle name="Unos" xfId="28"/>
    <cellStyle name="Izlaz" xfId="29"/>
    <cellStyle name="Izračun" xfId="30"/>
    <cellStyle name="Povezana ćelija" xfId="31"/>
    <cellStyle name="Provjera ćelije" xfId="32"/>
    <cellStyle name="Tekst upozorenja" xfId="33"/>
    <cellStyle name="Bilješka" xfId="34"/>
    <cellStyle name="Tekst objašnjenja" xfId="35"/>
    <cellStyle name="Ukupni zbroj" xfId="36"/>
    <cellStyle name="Isticanje1" xfId="37"/>
    <cellStyle name="20% - Isticanje1" xfId="38"/>
    <cellStyle name="40% - Isticanje1" xfId="39"/>
    <cellStyle name="60% - Isticanje1" xfId="40"/>
    <cellStyle name="Isticanje2" xfId="41"/>
    <cellStyle name="20% - Isticanje2" xfId="42"/>
    <cellStyle name="40% - Isticanje2" xfId="43"/>
    <cellStyle name="60% - Isticanje2" xfId="44"/>
    <cellStyle name="Isticanje3" xfId="45"/>
    <cellStyle name="20% - Isticanje3" xfId="46"/>
    <cellStyle name="40% - Isticanje3" xfId="47"/>
    <cellStyle name="60% - Isticanje3" xfId="48"/>
    <cellStyle name="Isticanje4" xfId="49"/>
    <cellStyle name="20% - Isticanje4" xfId="50"/>
    <cellStyle name="40% - Isticanje4" xfId="51"/>
    <cellStyle name="60% - Isticanje4" xfId="52"/>
    <cellStyle name="Isticanje5" xfId="53"/>
    <cellStyle name="20% - Isticanje5" xfId="54"/>
    <cellStyle name="40% - Isticanje5" xfId="55"/>
    <cellStyle name="60% - Isticanje5" xfId="56"/>
    <cellStyle name="Isticanje6" xfId="57"/>
    <cellStyle name="20% - Isticanje6" xfId="58"/>
    <cellStyle name="40% - Isticanje6" xfId="59"/>
    <cellStyle name="60% - Isticanje6" xfId="60"/>
    <cellStyle name="Normalno 2" xfId="61"/>
    <cellStyle name="Zarez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 topLeftCell="A22">
      <selection activeCell="A48" sqref="A48"/>
    </sheetView>
  </sheetViews>
  <sheetFormatPr defaultColWidth="9.140625" defaultRowHeight="15"/>
  <cols>
    <col min="1" max="1" width="30.28125" style="13" customWidth="1"/>
    <col min="2" max="4" width="12.7109375" style="13" customWidth="1"/>
    <col min="5" max="5" width="11.8515625" style="13" customWidth="1"/>
    <col min="6" max="6" width="13.57421875" style="13" customWidth="1"/>
    <col min="7" max="16384" width="9.140625" style="13" customWidth="1"/>
  </cols>
  <sheetData>
    <row r="1" spans="1:6" ht="22.5" customHeight="1">
      <c r="A1" s="156" t="s">
        <v>122</v>
      </c>
      <c r="B1" s="157"/>
      <c r="C1" s="157"/>
      <c r="D1" s="157"/>
      <c r="E1" s="157"/>
      <c r="F1" s="157"/>
    </row>
    <row r="2" spans="1:6" ht="23.25" customHeight="1">
      <c r="A2" s="157"/>
      <c r="B2" s="157"/>
      <c r="C2" s="157"/>
      <c r="D2" s="157"/>
      <c r="E2" s="157"/>
      <c r="F2" s="157"/>
    </row>
    <row r="4" spans="1:6" ht="15">
      <c r="A4" s="158" t="s">
        <v>171</v>
      </c>
      <c r="B4" s="159"/>
      <c r="C4" s="159"/>
      <c r="D4" s="159"/>
      <c r="E4" s="159"/>
      <c r="F4" s="159"/>
    </row>
    <row r="7" ht="15">
      <c r="A7" s="13" t="s">
        <v>92</v>
      </c>
    </row>
    <row r="10" spans="1:6" ht="16.5" customHeight="1">
      <c r="A10" s="152" t="s">
        <v>172</v>
      </c>
      <c r="B10" s="152"/>
      <c r="C10" s="152"/>
      <c r="D10" s="152"/>
      <c r="E10" s="152"/>
      <c r="F10" s="152"/>
    </row>
    <row r="11" spans="1:6" ht="16.5" customHeight="1">
      <c r="A11" s="14"/>
      <c r="B11" s="14"/>
      <c r="C11" s="14"/>
      <c r="D11" s="14"/>
      <c r="E11" s="14"/>
      <c r="F11" s="14"/>
    </row>
    <row r="12" ht="15">
      <c r="A12" s="13" t="s">
        <v>4</v>
      </c>
    </row>
    <row r="13" spans="1:6" s="15" customFormat="1" ht="11.25" thickBot="1">
      <c r="A13" s="13"/>
      <c r="B13" s="13"/>
      <c r="C13" s="13"/>
      <c r="D13" s="13"/>
      <c r="E13" s="13"/>
      <c r="F13" s="13"/>
    </row>
    <row r="14" spans="1:6" ht="32.25" thickBot="1">
      <c r="A14" s="16" t="s">
        <v>0</v>
      </c>
      <c r="B14" s="16" t="s">
        <v>123</v>
      </c>
      <c r="C14" s="16" t="s">
        <v>125</v>
      </c>
      <c r="D14" s="16" t="s">
        <v>124</v>
      </c>
      <c r="E14" s="16" t="s">
        <v>2</v>
      </c>
      <c r="F14" s="16" t="s">
        <v>126</v>
      </c>
    </row>
    <row r="15" spans="1:6" ht="11.25">
      <c r="A15" s="26" t="s">
        <v>5</v>
      </c>
      <c r="B15" s="118">
        <v>1354581.95</v>
      </c>
      <c r="C15" s="121">
        <v>1444141.84</v>
      </c>
      <c r="D15" s="18">
        <v>1833175.83</v>
      </c>
      <c r="E15" s="18">
        <f aca="true" t="shared" si="0" ref="E15:E20">D15/B15*100</f>
        <v>135.3314821594958</v>
      </c>
      <c r="F15" s="19">
        <f aca="true" t="shared" si="1" ref="F15:F20">D15/C15*100</f>
        <v>126.93876593174531</v>
      </c>
    </row>
    <row r="16" spans="1:6" ht="11.25">
      <c r="A16" s="26" t="s">
        <v>23</v>
      </c>
      <c r="B16" s="118">
        <v>161.66</v>
      </c>
      <c r="C16" s="121">
        <v>161.66</v>
      </c>
      <c r="D16" s="18">
        <v>532.89</v>
      </c>
      <c r="E16" s="18">
        <f t="shared" si="0"/>
        <v>329.6362736607695</v>
      </c>
      <c r="F16" s="19">
        <f t="shared" si="1"/>
        <v>329.6362736607695</v>
      </c>
    </row>
    <row r="17" spans="1:6" ht="11.25">
      <c r="A17" s="26" t="s">
        <v>83</v>
      </c>
      <c r="B17" s="118">
        <f>SUM(B15:B16)</f>
        <v>1354743.6099999999</v>
      </c>
      <c r="C17" s="121">
        <f>SUM(C15:C16)</f>
        <v>1444303.5</v>
      </c>
      <c r="D17" s="18">
        <f>SUM(D15:D16)</f>
        <v>1833708.72</v>
      </c>
      <c r="E17" s="18">
        <f t="shared" si="0"/>
        <v>135.35466832724165</v>
      </c>
      <c r="F17" s="19">
        <f t="shared" si="1"/>
        <v>126.96145373877444</v>
      </c>
    </row>
    <row r="18" spans="1:6" ht="11.25">
      <c r="A18" s="26" t="s">
        <v>28</v>
      </c>
      <c r="B18" s="118">
        <v>1374231.25</v>
      </c>
      <c r="C18" s="121">
        <v>1441470.12</v>
      </c>
      <c r="D18" s="18">
        <v>1730081.4</v>
      </c>
      <c r="E18" s="18">
        <f t="shared" si="0"/>
        <v>125.89448828208498</v>
      </c>
      <c r="F18" s="19">
        <f t="shared" si="1"/>
        <v>120.0220091971105</v>
      </c>
    </row>
    <row r="19" spans="1:6" ht="22.5">
      <c r="A19" s="26" t="s">
        <v>70</v>
      </c>
      <c r="B19" s="118">
        <v>73268.63</v>
      </c>
      <c r="C19" s="121">
        <v>2833.38</v>
      </c>
      <c r="D19" s="18">
        <v>21155.1</v>
      </c>
      <c r="E19" s="18">
        <f t="shared" si="0"/>
        <v>28.8733391084288</v>
      </c>
      <c r="F19" s="19">
        <f t="shared" si="1"/>
        <v>746.6382906634478</v>
      </c>
    </row>
    <row r="20" spans="1:6" ht="12" thickBot="1">
      <c r="A20" s="27" t="s">
        <v>84</v>
      </c>
      <c r="B20" s="119">
        <f>SUM(B18:B19)</f>
        <v>1447499.88</v>
      </c>
      <c r="C20" s="122">
        <f>SUM(C18:C19)</f>
        <v>1444303.5</v>
      </c>
      <c r="D20" s="21">
        <f>SUM(D18:D19)</f>
        <v>1751236.5</v>
      </c>
      <c r="E20" s="18">
        <f t="shared" si="0"/>
        <v>120.98353334578516</v>
      </c>
      <c r="F20" s="19">
        <f t="shared" si="1"/>
        <v>121.25128132695102</v>
      </c>
    </row>
    <row r="21" spans="1:6" ht="12" thickBot="1">
      <c r="A21" s="28" t="s">
        <v>82</v>
      </c>
      <c r="B21" s="120">
        <f>B17-B20</f>
        <v>-92756.27000000002</v>
      </c>
      <c r="C21" s="123">
        <f aca="true" t="shared" si="2" ref="C21:D21">C17-C20</f>
        <v>0</v>
      </c>
      <c r="D21" s="22">
        <f t="shared" si="2"/>
        <v>82472.21999999997</v>
      </c>
      <c r="E21" s="22"/>
      <c r="F21" s="22"/>
    </row>
    <row r="22" ht="15">
      <c r="A22" s="15"/>
    </row>
    <row r="23" ht="15">
      <c r="A23" s="15"/>
    </row>
    <row r="24" ht="15">
      <c r="A24" s="15" t="s">
        <v>85</v>
      </c>
    </row>
    <row r="25" ht="11.25" thickBot="1">
      <c r="A25" s="15"/>
    </row>
    <row r="26" spans="1:6" ht="32.25" thickBot="1">
      <c r="A26" s="16" t="s">
        <v>0</v>
      </c>
      <c r="B26" s="16" t="s">
        <v>123</v>
      </c>
      <c r="C26" s="16" t="s">
        <v>1</v>
      </c>
      <c r="D26" s="16" t="s">
        <v>124</v>
      </c>
      <c r="E26" s="16" t="s">
        <v>2</v>
      </c>
      <c r="F26" s="16" t="s">
        <v>3</v>
      </c>
    </row>
    <row r="27" spans="1:6" ht="22.5">
      <c r="A27" s="26" t="s">
        <v>86</v>
      </c>
      <c r="B27" s="18">
        <v>0</v>
      </c>
      <c r="C27" s="17">
        <v>0</v>
      </c>
      <c r="D27" s="18">
        <v>0</v>
      </c>
      <c r="E27" s="18">
        <v>0</v>
      </c>
      <c r="F27" s="19"/>
    </row>
    <row r="28" spans="1:6" ht="23.25" thickBot="1">
      <c r="A28" s="26" t="s">
        <v>87</v>
      </c>
      <c r="B28" s="17">
        <v>0</v>
      </c>
      <c r="C28" s="17">
        <v>0</v>
      </c>
      <c r="D28" s="20">
        <v>0</v>
      </c>
      <c r="E28" s="18"/>
      <c r="F28" s="19"/>
    </row>
    <row r="29" spans="1:6" ht="12" thickBot="1">
      <c r="A29" s="28" t="s">
        <v>88</v>
      </c>
      <c r="B29" s="22"/>
      <c r="C29" s="23"/>
      <c r="D29" s="22">
        <v>0</v>
      </c>
      <c r="E29" s="22"/>
      <c r="F29" s="22"/>
    </row>
    <row r="30" ht="15">
      <c r="A30" s="15"/>
    </row>
    <row r="31" ht="15">
      <c r="A31" s="15"/>
    </row>
    <row r="32" ht="21">
      <c r="A32" s="15" t="s">
        <v>89</v>
      </c>
    </row>
    <row r="33" ht="11.25" thickBot="1">
      <c r="A33" s="15"/>
    </row>
    <row r="34" spans="1:6" ht="42.75" thickBot="1">
      <c r="A34" s="16" t="s">
        <v>0</v>
      </c>
      <c r="B34" s="16" t="s">
        <v>127</v>
      </c>
      <c r="C34" s="16" t="s">
        <v>1</v>
      </c>
      <c r="D34" s="16" t="s">
        <v>124</v>
      </c>
      <c r="E34" s="16" t="s">
        <v>2</v>
      </c>
      <c r="F34" s="16" t="s">
        <v>3</v>
      </c>
    </row>
    <row r="35" spans="1:6" ht="25.5" customHeight="1">
      <c r="A35" s="26" t="s">
        <v>91</v>
      </c>
      <c r="B35" s="18">
        <v>-114254.1</v>
      </c>
      <c r="C35" s="18">
        <v>0</v>
      </c>
      <c r="D35" s="18">
        <v>-31781.88</v>
      </c>
      <c r="E35" s="18">
        <f>D35/B35*100</f>
        <v>27.81683983331889</v>
      </c>
      <c r="F35" s="19" t="e">
        <f>D35/C35*100</f>
        <v>#DIV/0!</v>
      </c>
    </row>
    <row r="36" ht="15">
      <c r="A36" s="15"/>
    </row>
    <row r="37" ht="15">
      <c r="A37" s="15"/>
    </row>
    <row r="38" ht="11.25" thickBot="1">
      <c r="A38" s="15"/>
    </row>
    <row r="39" spans="1:6" ht="39.75" customHeight="1" thickBot="1">
      <c r="A39" s="29" t="s">
        <v>90</v>
      </c>
      <c r="B39" s="24"/>
      <c r="C39" s="24"/>
      <c r="D39" s="24"/>
      <c r="E39" s="25"/>
      <c r="F39" s="22"/>
    </row>
    <row r="40" ht="15">
      <c r="A40" s="15"/>
    </row>
    <row r="41" ht="15">
      <c r="A41" s="15"/>
    </row>
    <row r="42" spans="1:6" ht="32.25" customHeight="1">
      <c r="A42" s="153" t="s">
        <v>200</v>
      </c>
      <c r="B42" s="153"/>
      <c r="C42" s="153"/>
      <c r="D42" s="153"/>
      <c r="E42" s="153"/>
      <c r="F42" s="153"/>
    </row>
    <row r="43" spans="1:6" ht="10.5" customHeight="1">
      <c r="A43" s="154"/>
      <c r="B43" s="154"/>
      <c r="C43" s="154"/>
      <c r="D43" s="154"/>
      <c r="E43" s="154"/>
      <c r="F43" s="154"/>
    </row>
    <row r="44" spans="1:6" ht="10.5" customHeight="1">
      <c r="A44" s="155" t="s">
        <v>202</v>
      </c>
      <c r="B44" s="155"/>
      <c r="C44" s="155"/>
      <c r="D44" s="155"/>
      <c r="E44" s="155"/>
      <c r="F44" s="155"/>
    </row>
    <row r="45" spans="1:6" ht="12.75">
      <c r="A45" s="106" t="s">
        <v>203</v>
      </c>
      <c r="B45" s="106"/>
      <c r="C45" s="106"/>
      <c r="D45" s="106"/>
      <c r="E45" s="106"/>
      <c r="F45" s="106"/>
    </row>
    <row r="47" ht="15">
      <c r="A47" s="107" t="s">
        <v>173</v>
      </c>
    </row>
  </sheetData>
  <mergeCells count="6">
    <mergeCell ref="A10:F10"/>
    <mergeCell ref="A42:F42"/>
    <mergeCell ref="A43:F43"/>
    <mergeCell ref="A44:F44"/>
    <mergeCell ref="A1:F2"/>
    <mergeCell ref="A4:F4"/>
  </mergeCells>
  <printOptions/>
  <pageMargins left="0.2" right="0.2" top="0.46" bottom="0.31" header="0.21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showGridLines="0" workbookViewId="0" topLeftCell="A79">
      <selection activeCell="B90" sqref="B90"/>
    </sheetView>
  </sheetViews>
  <sheetFormatPr defaultColWidth="8.8515625" defaultRowHeight="15"/>
  <cols>
    <col min="1" max="1" width="28.00390625" style="2" customWidth="1"/>
    <col min="2" max="2" width="13.28125" style="9" customWidth="1"/>
    <col min="3" max="3" width="15.28125" style="9" customWidth="1"/>
    <col min="4" max="4" width="13.140625" style="9" customWidth="1"/>
    <col min="5" max="5" width="9.140625" style="9" customWidth="1"/>
    <col min="6" max="6" width="11.421875" style="9" customWidth="1"/>
    <col min="7" max="16384" width="8.8515625" style="6" customWidth="1"/>
  </cols>
  <sheetData>
    <row r="1" spans="1:6" s="2" customFormat="1" ht="33.75" customHeight="1" thickBot="1">
      <c r="A1" s="1" t="s">
        <v>183</v>
      </c>
      <c r="B1" s="160" t="s">
        <v>128</v>
      </c>
      <c r="C1" s="161"/>
      <c r="D1" s="161"/>
      <c r="E1" s="161"/>
      <c r="F1" s="162"/>
    </row>
    <row r="2" spans="1:6" ht="34.5" customHeight="1">
      <c r="A2" s="3" t="s">
        <v>0</v>
      </c>
      <c r="B2" s="38" t="s">
        <v>174</v>
      </c>
      <c r="C2" s="4" t="s">
        <v>134</v>
      </c>
      <c r="D2" s="4" t="s">
        <v>175</v>
      </c>
      <c r="E2" s="5" t="s">
        <v>136</v>
      </c>
      <c r="F2" s="5" t="s">
        <v>137</v>
      </c>
    </row>
    <row r="3" spans="1:6" ht="15">
      <c r="A3" s="3" t="s">
        <v>4</v>
      </c>
      <c r="B3" s="4"/>
      <c r="C3" s="4"/>
      <c r="D3" s="4"/>
      <c r="E3" s="4"/>
      <c r="F3" s="8"/>
    </row>
    <row r="4" spans="1:6" s="41" customFormat="1" ht="12.75">
      <c r="A4" s="39" t="s">
        <v>5</v>
      </c>
      <c r="B4" s="40">
        <f>B5+B11+B13+B16+B19+B22+B25+B28</f>
        <v>1354581.9500000002</v>
      </c>
      <c r="C4" s="40">
        <f>C5+C6+C8+C11+C13+C16+C19+C22+C28</f>
        <v>1443741.67</v>
      </c>
      <c r="D4" s="40">
        <f>D5+D16+D19+D22+D28</f>
        <v>1833175.83</v>
      </c>
      <c r="E4" s="40">
        <f aca="true" t="shared" si="0" ref="E4:E36">D4/B4*100</f>
        <v>135.33148215949575</v>
      </c>
      <c r="F4" s="40">
        <f>D4/C4*100</f>
        <v>126.97395026355373</v>
      </c>
    </row>
    <row r="5" spans="1:6" ht="18.75">
      <c r="A5" s="3" t="s">
        <v>6</v>
      </c>
      <c r="B5" s="4">
        <f>B8+B6</f>
        <v>1264480.54</v>
      </c>
      <c r="C5" s="4">
        <f>C6</f>
        <v>0</v>
      </c>
      <c r="D5" s="4">
        <f>D6+D8+D11+D13</f>
        <v>1576293.09</v>
      </c>
      <c r="E5" s="8">
        <f t="shared" si="0"/>
        <v>124.65933955772859</v>
      </c>
      <c r="F5" s="40" t="e">
        <f aca="true" t="shared" si="1" ref="F5:F69">D5/C5*100</f>
        <v>#DIV/0!</v>
      </c>
    </row>
    <row r="6" spans="1:6" ht="18.75">
      <c r="A6" s="3" t="s">
        <v>7</v>
      </c>
      <c r="B6" s="4">
        <v>0</v>
      </c>
      <c r="C6" s="4">
        <f>C7</f>
        <v>0</v>
      </c>
      <c r="D6" s="4">
        <v>0</v>
      </c>
      <c r="E6" s="4" t="e">
        <f t="shared" si="0"/>
        <v>#DIV/0!</v>
      </c>
      <c r="F6" s="40" t="e">
        <f t="shared" si="1"/>
        <v>#DIV/0!</v>
      </c>
    </row>
    <row r="7" spans="1:6" ht="19.5">
      <c r="A7" s="7" t="s">
        <v>8</v>
      </c>
      <c r="B7" s="8">
        <v>0</v>
      </c>
      <c r="C7" s="8">
        <v>0</v>
      </c>
      <c r="D7" s="8">
        <v>0</v>
      </c>
      <c r="E7" s="8" t="e">
        <f t="shared" si="0"/>
        <v>#DIV/0!</v>
      </c>
      <c r="F7" s="40" t="e">
        <f t="shared" si="1"/>
        <v>#DIV/0!</v>
      </c>
    </row>
    <row r="8" spans="1:6" ht="18.75">
      <c r="A8" s="3" t="s">
        <v>9</v>
      </c>
      <c r="B8" s="4">
        <f>B9+B10</f>
        <v>1264480.54</v>
      </c>
      <c r="C8" s="4">
        <f>C9+C10</f>
        <v>1294037.71</v>
      </c>
      <c r="D8" s="4">
        <f>D9+D10</f>
        <v>1575781.24</v>
      </c>
      <c r="E8" s="4">
        <f t="shared" si="0"/>
        <v>124.61886048479639</v>
      </c>
      <c r="F8" s="40">
        <f t="shared" si="1"/>
        <v>121.77243582800999</v>
      </c>
    </row>
    <row r="9" spans="1:6" ht="29.25">
      <c r="A9" s="7" t="s">
        <v>10</v>
      </c>
      <c r="B9" s="8">
        <v>1264480.54</v>
      </c>
      <c r="C9" s="8">
        <v>1294037.71</v>
      </c>
      <c r="D9" s="8">
        <v>1575781.24</v>
      </c>
      <c r="E9" s="8">
        <f t="shared" si="0"/>
        <v>124.61886048479639</v>
      </c>
      <c r="F9" s="40">
        <f t="shared" si="1"/>
        <v>121.77243582800999</v>
      </c>
    </row>
    <row r="10" spans="1:6" ht="29.25">
      <c r="A10" s="7" t="s">
        <v>11</v>
      </c>
      <c r="B10" s="8">
        <v>0</v>
      </c>
      <c r="C10" s="8">
        <v>0</v>
      </c>
      <c r="D10" s="8">
        <v>0</v>
      </c>
      <c r="E10" s="8" t="e">
        <f t="shared" si="0"/>
        <v>#DIV/0!</v>
      </c>
      <c r="F10" s="40" t="e">
        <f t="shared" si="1"/>
        <v>#DIV/0!</v>
      </c>
    </row>
    <row r="11" spans="1:6" ht="18.75">
      <c r="A11" s="3" t="s">
        <v>93</v>
      </c>
      <c r="B11" s="4">
        <f>B12</f>
        <v>0</v>
      </c>
      <c r="C11" s="4">
        <f>C12</f>
        <v>0</v>
      </c>
      <c r="D11" s="4">
        <v>0</v>
      </c>
      <c r="E11" s="8" t="e">
        <f t="shared" si="0"/>
        <v>#DIV/0!</v>
      </c>
      <c r="F11" s="40" t="e">
        <f t="shared" si="1"/>
        <v>#DIV/0!</v>
      </c>
    </row>
    <row r="12" spans="1:6" ht="12.75">
      <c r="A12" s="7" t="s">
        <v>94</v>
      </c>
      <c r="B12" s="8">
        <v>0</v>
      </c>
      <c r="C12" s="8">
        <v>0</v>
      </c>
      <c r="D12" s="8">
        <v>0</v>
      </c>
      <c r="E12" s="8" t="e">
        <f t="shared" si="0"/>
        <v>#DIV/0!</v>
      </c>
      <c r="F12" s="40" t="e">
        <f t="shared" si="1"/>
        <v>#DIV/0!</v>
      </c>
    </row>
    <row r="13" spans="1:6" ht="18.75">
      <c r="A13" s="3" t="s">
        <v>95</v>
      </c>
      <c r="B13" s="4">
        <f>B14+B15</f>
        <v>770.86</v>
      </c>
      <c r="C13" s="4">
        <f>C14</f>
        <v>1194.51</v>
      </c>
      <c r="D13" s="4">
        <f>D14</f>
        <v>511.85</v>
      </c>
      <c r="E13" s="8">
        <f t="shared" si="0"/>
        <v>66.39986508574839</v>
      </c>
      <c r="F13" s="40">
        <f t="shared" si="1"/>
        <v>42.85020636076718</v>
      </c>
    </row>
    <row r="14" spans="1:6" ht="19.5">
      <c r="A14" s="7" t="s">
        <v>96</v>
      </c>
      <c r="B14" s="8">
        <v>0</v>
      </c>
      <c r="C14" s="8">
        <v>1194.51</v>
      </c>
      <c r="D14" s="8">
        <v>511.85</v>
      </c>
      <c r="E14" s="8" t="e">
        <f t="shared" si="0"/>
        <v>#DIV/0!</v>
      </c>
      <c r="F14" s="40">
        <f t="shared" si="1"/>
        <v>42.85020636076718</v>
      </c>
    </row>
    <row r="15" spans="1:6" ht="29.25">
      <c r="A15" s="7" t="s">
        <v>176</v>
      </c>
      <c r="B15" s="8">
        <v>770.86</v>
      </c>
      <c r="C15" s="8"/>
      <c r="D15" s="8"/>
      <c r="E15" s="8"/>
      <c r="F15" s="40"/>
    </row>
    <row r="16" spans="1:6" ht="12.75">
      <c r="A16" s="3" t="s">
        <v>12</v>
      </c>
      <c r="B16" s="4">
        <f aca="true" t="shared" si="2" ref="B16:D17">B17</f>
        <v>0.05</v>
      </c>
      <c r="C16" s="4">
        <f t="shared" si="2"/>
        <v>17.26</v>
      </c>
      <c r="D16" s="4">
        <f t="shared" si="2"/>
        <v>0.02</v>
      </c>
      <c r="E16" s="8">
        <f t="shared" si="0"/>
        <v>40</v>
      </c>
      <c r="F16" s="40">
        <f t="shared" si="1"/>
        <v>0.11587485515643105</v>
      </c>
    </row>
    <row r="17" spans="1:6" ht="12.75">
      <c r="A17" s="3" t="s">
        <v>13</v>
      </c>
      <c r="B17" s="4">
        <f t="shared" si="2"/>
        <v>0.05</v>
      </c>
      <c r="C17" s="4">
        <f t="shared" si="2"/>
        <v>17.26</v>
      </c>
      <c r="D17" s="4">
        <f t="shared" si="2"/>
        <v>0.02</v>
      </c>
      <c r="E17" s="4">
        <f t="shared" si="0"/>
        <v>40</v>
      </c>
      <c r="F17" s="40">
        <f t="shared" si="1"/>
        <v>0.11587485515643105</v>
      </c>
    </row>
    <row r="18" spans="1:6" ht="19.5">
      <c r="A18" s="7" t="s">
        <v>14</v>
      </c>
      <c r="B18" s="8">
        <v>0.05</v>
      </c>
      <c r="C18" s="8">
        <v>17.26</v>
      </c>
      <c r="D18" s="8">
        <v>0.02</v>
      </c>
      <c r="E18" s="8">
        <f t="shared" si="0"/>
        <v>40</v>
      </c>
      <c r="F18" s="40">
        <f t="shared" si="1"/>
        <v>0.11587485515643105</v>
      </c>
    </row>
    <row r="19" spans="1:6" ht="27.75">
      <c r="A19" s="3" t="s">
        <v>15</v>
      </c>
      <c r="B19" s="4">
        <f>B20</f>
        <v>1283.45</v>
      </c>
      <c r="C19" s="4">
        <f>C21</f>
        <v>0</v>
      </c>
      <c r="D19" s="4">
        <f>D20</f>
        <v>630.35</v>
      </c>
      <c r="E19" s="8">
        <f t="shared" si="0"/>
        <v>49.11371693482411</v>
      </c>
      <c r="F19" s="40" t="e">
        <f t="shared" si="1"/>
        <v>#DIV/0!</v>
      </c>
    </row>
    <row r="20" spans="1:6" ht="12.75">
      <c r="A20" s="3" t="s">
        <v>16</v>
      </c>
      <c r="B20" s="4">
        <f>B21</f>
        <v>1283.45</v>
      </c>
      <c r="C20" s="4">
        <f>C21</f>
        <v>0</v>
      </c>
      <c r="D20" s="4">
        <f>D21</f>
        <v>630.35</v>
      </c>
      <c r="E20" s="4">
        <f t="shared" si="0"/>
        <v>49.11371693482411</v>
      </c>
      <c r="F20" s="40" t="e">
        <f t="shared" si="1"/>
        <v>#DIV/0!</v>
      </c>
    </row>
    <row r="21" spans="1:6" ht="12.75">
      <c r="A21" s="7" t="s">
        <v>17</v>
      </c>
      <c r="B21" s="8">
        <v>1283.45</v>
      </c>
      <c r="C21" s="8">
        <v>0</v>
      </c>
      <c r="D21" s="8">
        <v>630.35</v>
      </c>
      <c r="E21" s="8">
        <f t="shared" si="0"/>
        <v>49.11371693482411</v>
      </c>
      <c r="F21" s="40" t="e">
        <f t="shared" si="1"/>
        <v>#DIV/0!</v>
      </c>
    </row>
    <row r="22" spans="1:6" ht="36.75">
      <c r="A22" s="3" t="s">
        <v>18</v>
      </c>
      <c r="B22" s="4">
        <f>B23</f>
        <v>8326.37</v>
      </c>
      <c r="C22" s="4">
        <f>C23+C25</f>
        <v>13670.45</v>
      </c>
      <c r="D22" s="4">
        <f>D23</f>
        <v>1901</v>
      </c>
      <c r="E22" s="8">
        <f t="shared" si="0"/>
        <v>22.83107764848307</v>
      </c>
      <c r="F22" s="40">
        <f t="shared" si="1"/>
        <v>13.90590653562977</v>
      </c>
    </row>
    <row r="23" spans="1:6" ht="18.75">
      <c r="A23" s="3" t="s">
        <v>19</v>
      </c>
      <c r="B23" s="4">
        <f>B24</f>
        <v>8326.37</v>
      </c>
      <c r="C23" s="4">
        <f>C24</f>
        <v>7034.31</v>
      </c>
      <c r="D23" s="4">
        <f>D24</f>
        <v>1901</v>
      </c>
      <c r="E23" s="4">
        <f t="shared" si="0"/>
        <v>22.83107764848307</v>
      </c>
      <c r="F23" s="40">
        <f t="shared" si="1"/>
        <v>27.024683302271296</v>
      </c>
    </row>
    <row r="24" spans="1:6" ht="12.75">
      <c r="A24" s="7" t="s">
        <v>129</v>
      </c>
      <c r="B24" s="8">
        <v>8326.37</v>
      </c>
      <c r="C24" s="8">
        <v>7034.31</v>
      </c>
      <c r="D24" s="8">
        <v>1901</v>
      </c>
      <c r="E24" s="8">
        <f t="shared" si="0"/>
        <v>22.83107764848307</v>
      </c>
      <c r="F24" s="40">
        <f t="shared" si="1"/>
        <v>27.024683302271296</v>
      </c>
    </row>
    <row r="25" spans="1:6" ht="27.75">
      <c r="A25" s="3" t="s">
        <v>20</v>
      </c>
      <c r="B25" s="4">
        <f>B26+B27</f>
        <v>7764.28</v>
      </c>
      <c r="C25" s="4">
        <f>C26</f>
        <v>6636.14</v>
      </c>
      <c r="D25" s="4">
        <f>D26+D27</f>
        <v>0</v>
      </c>
      <c r="E25" s="4">
        <f t="shared" si="0"/>
        <v>0</v>
      </c>
      <c r="F25" s="40">
        <f t="shared" si="1"/>
        <v>0</v>
      </c>
    </row>
    <row r="26" spans="1:6" ht="12.75">
      <c r="A26" s="7" t="s">
        <v>21</v>
      </c>
      <c r="B26" s="8">
        <v>7764.28</v>
      </c>
      <c r="C26" s="8">
        <v>6636.14</v>
      </c>
      <c r="D26" s="8">
        <v>0</v>
      </c>
      <c r="E26" s="8">
        <f t="shared" si="0"/>
        <v>0</v>
      </c>
      <c r="F26" s="40">
        <f t="shared" si="1"/>
        <v>0</v>
      </c>
    </row>
    <row r="27" spans="1:6" ht="12.75" customHeight="1">
      <c r="A27" s="7" t="s">
        <v>22</v>
      </c>
      <c r="B27" s="8">
        <v>0</v>
      </c>
      <c r="C27" s="8">
        <v>0</v>
      </c>
      <c r="D27" s="8">
        <v>0</v>
      </c>
      <c r="E27" s="8" t="e">
        <f t="shared" si="0"/>
        <v>#DIV/0!</v>
      </c>
      <c r="F27" s="40" t="e">
        <f t="shared" si="1"/>
        <v>#DIV/0!</v>
      </c>
    </row>
    <row r="28" spans="1:6" ht="41.25" customHeight="1">
      <c r="A28" s="45" t="s">
        <v>130</v>
      </c>
      <c r="B28" s="4">
        <f>B29</f>
        <v>71956.4</v>
      </c>
      <c r="C28" s="4">
        <f>C29</f>
        <v>134821.74</v>
      </c>
      <c r="D28" s="4">
        <f>D29</f>
        <v>254351.37</v>
      </c>
      <c r="E28" s="8">
        <f t="shared" si="0"/>
        <v>353.479843349584</v>
      </c>
      <c r="F28" s="40">
        <f t="shared" si="1"/>
        <v>188.6575340149148</v>
      </c>
    </row>
    <row r="29" spans="1:6" ht="27.75">
      <c r="A29" s="3" t="s">
        <v>80</v>
      </c>
      <c r="B29" s="4">
        <f>B30+B31</f>
        <v>71956.4</v>
      </c>
      <c r="C29" s="4">
        <f>C30+C31</f>
        <v>134821.74</v>
      </c>
      <c r="D29" s="4">
        <f>D31+D30</f>
        <v>254351.37</v>
      </c>
      <c r="E29" s="4">
        <f t="shared" si="0"/>
        <v>353.479843349584</v>
      </c>
      <c r="F29" s="40">
        <f t="shared" si="1"/>
        <v>188.6575340149148</v>
      </c>
    </row>
    <row r="30" spans="1:6" ht="19.5">
      <c r="A30" s="7" t="s">
        <v>79</v>
      </c>
      <c r="B30" s="8">
        <v>71956.4</v>
      </c>
      <c r="C30" s="8">
        <v>132167.28</v>
      </c>
      <c r="D30" s="8">
        <v>177495.05</v>
      </c>
      <c r="E30" s="8">
        <f t="shared" si="0"/>
        <v>246.67027533339635</v>
      </c>
      <c r="F30" s="40">
        <f t="shared" si="1"/>
        <v>134.29575761867838</v>
      </c>
    </row>
    <row r="31" spans="1:6" ht="19.5">
      <c r="A31" s="7" t="s">
        <v>81</v>
      </c>
      <c r="B31" s="8">
        <v>0</v>
      </c>
      <c r="C31" s="8">
        <v>2654.46</v>
      </c>
      <c r="D31" s="8">
        <v>76856.32</v>
      </c>
      <c r="E31" s="8" t="e">
        <f t="shared" si="0"/>
        <v>#DIV/0!</v>
      </c>
      <c r="F31" s="40">
        <f t="shared" si="1"/>
        <v>2895.3655357398493</v>
      </c>
    </row>
    <row r="32" spans="1:6" s="12" customFormat="1" ht="22.5">
      <c r="A32" s="42" t="s">
        <v>23</v>
      </c>
      <c r="B32" s="38">
        <f>B33</f>
        <v>161.66</v>
      </c>
      <c r="C32" s="4">
        <f>C33+C34</f>
        <v>161.66</v>
      </c>
      <c r="D32" s="4">
        <f>D33+D34</f>
        <v>532.89</v>
      </c>
      <c r="E32" s="8">
        <f t="shared" si="0"/>
        <v>329.6362736607695</v>
      </c>
      <c r="F32" s="40">
        <f t="shared" si="1"/>
        <v>329.6362736607695</v>
      </c>
    </row>
    <row r="33" spans="1:6" ht="19.5">
      <c r="A33" s="7" t="s">
        <v>24</v>
      </c>
      <c r="B33" s="4">
        <f>B34</f>
        <v>161.66</v>
      </c>
      <c r="C33" s="4">
        <v>0</v>
      </c>
      <c r="D33" s="8">
        <v>0</v>
      </c>
      <c r="E33" s="8">
        <f t="shared" si="0"/>
        <v>0</v>
      </c>
      <c r="F33" s="40" t="e">
        <f t="shared" si="1"/>
        <v>#DIV/0!</v>
      </c>
    </row>
    <row r="34" spans="1:6" ht="18.75">
      <c r="A34" s="3" t="s">
        <v>25</v>
      </c>
      <c r="B34" s="4">
        <f>B35</f>
        <v>161.66</v>
      </c>
      <c r="C34" s="61">
        <f>C35</f>
        <v>161.66</v>
      </c>
      <c r="D34" s="61">
        <f>D35</f>
        <v>532.89</v>
      </c>
      <c r="E34" s="4">
        <f t="shared" si="0"/>
        <v>329.6362736607695</v>
      </c>
      <c r="F34" s="40">
        <f t="shared" si="1"/>
        <v>329.6362736607695</v>
      </c>
    </row>
    <row r="35" spans="1:6" ht="12.75">
      <c r="A35" s="7" t="s">
        <v>26</v>
      </c>
      <c r="B35" s="8">
        <v>161.66</v>
      </c>
      <c r="C35" s="8">
        <v>161.66</v>
      </c>
      <c r="D35" s="8">
        <v>532.89</v>
      </c>
      <c r="E35" s="8">
        <f t="shared" si="0"/>
        <v>329.6362736607695</v>
      </c>
      <c r="F35" s="40">
        <f t="shared" si="1"/>
        <v>329.6362736607695</v>
      </c>
    </row>
    <row r="36" spans="1:6" ht="12.75">
      <c r="A36" s="10" t="s">
        <v>27</v>
      </c>
      <c r="B36" s="11">
        <f>B4+B32</f>
        <v>1354743.61</v>
      </c>
      <c r="C36" s="11">
        <f>C4+C32</f>
        <v>1443903.3299999998</v>
      </c>
      <c r="D36" s="11">
        <f>D4+D32</f>
        <v>1833708.72</v>
      </c>
      <c r="E36" s="11">
        <f t="shared" si="0"/>
        <v>135.35466832724163</v>
      </c>
      <c r="F36" s="40">
        <f t="shared" si="1"/>
        <v>126.9966404191339</v>
      </c>
    </row>
    <row r="37" spans="1:6" ht="12.75">
      <c r="A37" s="33"/>
      <c r="B37" s="34"/>
      <c r="C37" s="34"/>
      <c r="D37" s="34"/>
      <c r="E37" s="34"/>
      <c r="F37" s="40" t="e">
        <f t="shared" si="1"/>
        <v>#DIV/0!</v>
      </c>
    </row>
    <row r="38" spans="1:6" s="43" customFormat="1" ht="12.75">
      <c r="A38" s="42" t="s">
        <v>28</v>
      </c>
      <c r="B38" s="38">
        <f>SUM(B39,B46,B77,B81,B85)</f>
        <v>1374231.2630000003</v>
      </c>
      <c r="C38" s="38">
        <f>C39+C46+C77+C81+C85</f>
        <v>1441271.03</v>
      </c>
      <c r="D38" s="38">
        <f>D39+D46+D77+D81+D85</f>
        <v>1730081.4000000001</v>
      </c>
      <c r="E38" s="38">
        <f aca="true" t="shared" si="3" ref="E38:E83">D38/B38*100</f>
        <v>125.89448709114397</v>
      </c>
      <c r="F38" s="40">
        <f t="shared" si="1"/>
        <v>120.03858843953867</v>
      </c>
    </row>
    <row r="39" spans="1:6" ht="12.75">
      <c r="A39" s="42" t="s">
        <v>29</v>
      </c>
      <c r="B39" s="38">
        <f>B40+B42+B44</f>
        <v>1065221.1600000001</v>
      </c>
      <c r="C39" s="4">
        <f>C40+C42+C44</f>
        <v>1067496.96</v>
      </c>
      <c r="D39" s="4">
        <f>D40+D42+D44</f>
        <v>1327265.22</v>
      </c>
      <c r="E39" s="4">
        <f t="shared" si="3"/>
        <v>124.59996757856366</v>
      </c>
      <c r="F39" s="40">
        <f t="shared" si="1"/>
        <v>124.33433253055821</v>
      </c>
    </row>
    <row r="40" spans="1:6" ht="12.75">
      <c r="A40" s="3" t="s">
        <v>30</v>
      </c>
      <c r="B40" s="4">
        <f>B41</f>
        <v>895713.24</v>
      </c>
      <c r="C40" s="4">
        <f>C41</f>
        <v>897731.19</v>
      </c>
      <c r="D40" s="4">
        <f>D41</f>
        <v>1105970.52</v>
      </c>
      <c r="E40" s="4">
        <f t="shared" si="3"/>
        <v>123.47372692626493</v>
      </c>
      <c r="F40" s="40">
        <f t="shared" si="1"/>
        <v>123.19617857991545</v>
      </c>
    </row>
    <row r="41" spans="1:6" ht="12.75">
      <c r="A41" s="7" t="s">
        <v>31</v>
      </c>
      <c r="B41" s="8">
        <v>895713.24</v>
      </c>
      <c r="C41" s="8">
        <v>897731.19</v>
      </c>
      <c r="D41" s="8">
        <v>1105970.52</v>
      </c>
      <c r="E41" s="8">
        <f t="shared" si="3"/>
        <v>123.47372692626493</v>
      </c>
      <c r="F41" s="40">
        <f t="shared" si="1"/>
        <v>123.19617857991545</v>
      </c>
    </row>
    <row r="42" spans="1:6" ht="12.75">
      <c r="A42" s="3" t="s">
        <v>32</v>
      </c>
      <c r="B42" s="4">
        <f>B43</f>
        <v>34065.93</v>
      </c>
      <c r="C42" s="4">
        <f>C43</f>
        <v>34300.27</v>
      </c>
      <c r="D42" s="4">
        <f>D43</f>
        <v>53117.74</v>
      </c>
      <c r="E42" s="4">
        <f t="shared" si="3"/>
        <v>155.92628764281497</v>
      </c>
      <c r="F42" s="40">
        <f t="shared" si="1"/>
        <v>154.86099672101707</v>
      </c>
    </row>
    <row r="43" spans="1:6" ht="12.75">
      <c r="A43" s="7" t="s">
        <v>33</v>
      </c>
      <c r="B43" s="8">
        <v>34065.93</v>
      </c>
      <c r="C43" s="8">
        <v>34300.27</v>
      </c>
      <c r="D43" s="8">
        <v>53117.74</v>
      </c>
      <c r="E43" s="8">
        <f t="shared" si="3"/>
        <v>155.92628764281497</v>
      </c>
      <c r="F43" s="40">
        <f t="shared" si="1"/>
        <v>154.86099672101707</v>
      </c>
    </row>
    <row r="44" spans="1:6" ht="12.75">
      <c r="A44" s="3" t="s">
        <v>34</v>
      </c>
      <c r="B44" s="4">
        <f>B45</f>
        <v>135441.99</v>
      </c>
      <c r="C44" s="4">
        <f>C45</f>
        <v>135465.5</v>
      </c>
      <c r="D44" s="4">
        <f>D45</f>
        <v>168176.96</v>
      </c>
      <c r="E44" s="4">
        <f t="shared" si="3"/>
        <v>124.16899663095617</v>
      </c>
      <c r="F44" s="40">
        <f t="shared" si="1"/>
        <v>124.14744713598664</v>
      </c>
    </row>
    <row r="45" spans="1:6" ht="19.5">
      <c r="A45" s="7" t="s">
        <v>35</v>
      </c>
      <c r="B45" s="8">
        <v>135441.99</v>
      </c>
      <c r="C45" s="8">
        <v>135465.5</v>
      </c>
      <c r="D45" s="8">
        <v>168176.96</v>
      </c>
      <c r="E45" s="8">
        <f t="shared" si="3"/>
        <v>124.16899663095617</v>
      </c>
      <c r="F45" s="40">
        <f t="shared" si="1"/>
        <v>124.14744713598664</v>
      </c>
    </row>
    <row r="46" spans="1:6" s="44" customFormat="1" ht="12.75">
      <c r="A46" s="42" t="s">
        <v>36</v>
      </c>
      <c r="B46" s="38">
        <f>B47+B51+B58+B68+B70</f>
        <v>250973.043</v>
      </c>
      <c r="C46" s="38">
        <f>C47+C51+C58+C68+C70</f>
        <v>312837.02999999997</v>
      </c>
      <c r="D46" s="38">
        <f>D47+D51+D58+D68+D70</f>
        <v>340001.4</v>
      </c>
      <c r="E46" s="38">
        <f t="shared" si="3"/>
        <v>135.47327471341214</v>
      </c>
      <c r="F46" s="40">
        <f t="shared" si="1"/>
        <v>108.68323356733059</v>
      </c>
    </row>
    <row r="47" spans="1:6" ht="12.75">
      <c r="A47" s="3" t="s">
        <v>37</v>
      </c>
      <c r="B47" s="4">
        <f>B48+B49+B50</f>
        <v>47605.763</v>
      </c>
      <c r="C47" s="4">
        <f>C48+C49+C50</f>
        <v>41438.73</v>
      </c>
      <c r="D47" s="4">
        <f>D48+D49+D50</f>
        <v>50707.83</v>
      </c>
      <c r="E47" s="4">
        <f t="shared" si="3"/>
        <v>106.51615855836613</v>
      </c>
      <c r="F47" s="40">
        <f t="shared" si="1"/>
        <v>122.36820481708777</v>
      </c>
    </row>
    <row r="48" spans="1:6" ht="12.75">
      <c r="A48" s="7" t="s">
        <v>38</v>
      </c>
      <c r="B48" s="8">
        <v>4492.89</v>
      </c>
      <c r="C48" s="31">
        <v>4804.57</v>
      </c>
      <c r="D48" s="8">
        <v>7410.91</v>
      </c>
      <c r="E48" s="8">
        <f t="shared" si="3"/>
        <v>164.9475059482872</v>
      </c>
      <c r="F48" s="40">
        <f t="shared" si="1"/>
        <v>154.2471022380775</v>
      </c>
    </row>
    <row r="49" spans="1:6" ht="19.5">
      <c r="A49" s="7" t="s">
        <v>39</v>
      </c>
      <c r="B49" s="8">
        <v>35038.19</v>
      </c>
      <c r="C49" s="31">
        <v>35306.93</v>
      </c>
      <c r="D49" s="8">
        <v>37141.42</v>
      </c>
      <c r="E49" s="8">
        <f t="shared" si="3"/>
        <v>106.00267879134167</v>
      </c>
      <c r="F49" s="40">
        <f t="shared" si="1"/>
        <v>105.19583549178589</v>
      </c>
    </row>
    <row r="50" spans="1:6" ht="12.75">
      <c r="A50" s="7" t="s">
        <v>40</v>
      </c>
      <c r="B50" s="8">
        <v>8074.683</v>
      </c>
      <c r="C50" s="31">
        <v>1327.23</v>
      </c>
      <c r="D50" s="8">
        <v>6155.5</v>
      </c>
      <c r="E50" s="8">
        <f t="shared" si="3"/>
        <v>76.2320948079324</v>
      </c>
      <c r="F50" s="40">
        <f t="shared" si="1"/>
        <v>463.7854780256624</v>
      </c>
    </row>
    <row r="51" spans="1:6" ht="12.75">
      <c r="A51" s="3" t="s">
        <v>41</v>
      </c>
      <c r="B51" s="4">
        <f>B52+B53+B54+B55+B56+B57</f>
        <v>40378.22</v>
      </c>
      <c r="C51" s="4">
        <f>C52+C53+C54+C55+C56+C57</f>
        <v>44695.67</v>
      </c>
      <c r="D51" s="4">
        <f>D52+D53+D54+D55+D56+D57</f>
        <v>57334.579999999994</v>
      </c>
      <c r="E51" s="4">
        <f t="shared" si="3"/>
        <v>141.99382736534693</v>
      </c>
      <c r="F51" s="40">
        <f t="shared" si="1"/>
        <v>128.27770564799675</v>
      </c>
    </row>
    <row r="52" spans="1:6" ht="19.5">
      <c r="A52" s="7" t="s">
        <v>42</v>
      </c>
      <c r="B52" s="8">
        <v>12021.54</v>
      </c>
      <c r="C52" s="31">
        <v>12377.67</v>
      </c>
      <c r="D52" s="8">
        <v>15469.51</v>
      </c>
      <c r="E52" s="8">
        <f t="shared" si="3"/>
        <v>128.6815998615818</v>
      </c>
      <c r="F52" s="40">
        <f t="shared" si="1"/>
        <v>124.97917621006216</v>
      </c>
    </row>
    <row r="53" spans="1:6" ht="12.75">
      <c r="A53" s="7" t="s">
        <v>43</v>
      </c>
      <c r="B53" s="8">
        <v>6826.22</v>
      </c>
      <c r="C53" s="31">
        <v>8295.15</v>
      </c>
      <c r="D53" s="8">
        <v>23944.25</v>
      </c>
      <c r="E53" s="8">
        <f t="shared" si="3"/>
        <v>350.7688003023635</v>
      </c>
      <c r="F53" s="40">
        <f t="shared" si="1"/>
        <v>288.6536108448913</v>
      </c>
    </row>
    <row r="54" spans="1:6" ht="12.75">
      <c r="A54" s="7" t="s">
        <v>44</v>
      </c>
      <c r="B54" s="8">
        <v>20800.27</v>
      </c>
      <c r="C54" s="31">
        <v>23226.5</v>
      </c>
      <c r="D54" s="8">
        <v>15005.1</v>
      </c>
      <c r="E54" s="8">
        <f t="shared" si="3"/>
        <v>72.13896742686514</v>
      </c>
      <c r="F54" s="40">
        <f t="shared" si="1"/>
        <v>64.60336253847976</v>
      </c>
    </row>
    <row r="55" spans="1:6" ht="19.5">
      <c r="A55" s="7" t="s">
        <v>45</v>
      </c>
      <c r="B55" s="8">
        <v>657.19</v>
      </c>
      <c r="C55" s="31">
        <v>265.45</v>
      </c>
      <c r="D55" s="8">
        <v>614.34</v>
      </c>
      <c r="E55" s="8">
        <f t="shared" si="3"/>
        <v>93.47981557844763</v>
      </c>
      <c r="F55" s="40">
        <f t="shared" si="1"/>
        <v>231.43341495573554</v>
      </c>
    </row>
    <row r="56" spans="1:6" ht="12.75">
      <c r="A56" s="7" t="s">
        <v>46</v>
      </c>
      <c r="B56" s="8">
        <v>0</v>
      </c>
      <c r="C56" s="31">
        <v>132.73</v>
      </c>
      <c r="D56" s="8">
        <v>2301.38</v>
      </c>
      <c r="E56" s="8">
        <f>D56/C56*100%</f>
        <v>17.33880810668274</v>
      </c>
      <c r="F56" s="40">
        <f t="shared" si="1"/>
        <v>1733.880810668274</v>
      </c>
    </row>
    <row r="57" spans="1:6" ht="20.25" customHeight="1">
      <c r="A57" s="7" t="s">
        <v>47</v>
      </c>
      <c r="B57" s="8">
        <v>73</v>
      </c>
      <c r="C57" s="31">
        <v>398.17</v>
      </c>
      <c r="D57" s="8">
        <v>0</v>
      </c>
      <c r="E57" s="8">
        <f t="shared" si="3"/>
        <v>0</v>
      </c>
      <c r="F57" s="40">
        <f t="shared" si="1"/>
        <v>0</v>
      </c>
    </row>
    <row r="58" spans="1:6" ht="19.5" customHeight="1">
      <c r="A58" s="3" t="s">
        <v>48</v>
      </c>
      <c r="B58" s="4">
        <f>B59+B60+B61+B62+B63+B64+B65+B66+B67</f>
        <v>156836.3</v>
      </c>
      <c r="C58" s="4">
        <f>C59+C60+C61+C62+C63+C64+C65+C66+C67</f>
        <v>206522.09</v>
      </c>
      <c r="D58" s="4">
        <f>D59+D60+D61+D62+D63+D64+D65+D66+D67</f>
        <v>224498.26</v>
      </c>
      <c r="E58" s="4">
        <f t="shared" si="3"/>
        <v>143.14177266359894</v>
      </c>
      <c r="F58" s="40">
        <f t="shared" si="1"/>
        <v>108.70423594880336</v>
      </c>
    </row>
    <row r="59" spans="1:6" ht="12" customHeight="1">
      <c r="A59" s="7" t="s">
        <v>49</v>
      </c>
      <c r="B59" s="8">
        <v>120258.03</v>
      </c>
      <c r="C59" s="31">
        <v>176566.47</v>
      </c>
      <c r="D59" s="8">
        <v>196953</v>
      </c>
      <c r="E59" s="8">
        <f t="shared" si="3"/>
        <v>163.77534207071244</v>
      </c>
      <c r="F59" s="40">
        <f t="shared" si="1"/>
        <v>111.5460936609312</v>
      </c>
    </row>
    <row r="60" spans="1:6" ht="19.5">
      <c r="A60" s="7" t="s">
        <v>50</v>
      </c>
      <c r="B60" s="8">
        <v>5490.79</v>
      </c>
      <c r="C60" s="31">
        <v>3450.8</v>
      </c>
      <c r="D60" s="8">
        <v>3622.06</v>
      </c>
      <c r="E60" s="8">
        <f t="shared" si="3"/>
        <v>65.96609959586873</v>
      </c>
      <c r="F60" s="40">
        <f t="shared" si="1"/>
        <v>104.96290715196474</v>
      </c>
    </row>
    <row r="61" spans="1:6" ht="12.75">
      <c r="A61" s="7" t="s">
        <v>51</v>
      </c>
      <c r="B61" s="8">
        <v>1808.22</v>
      </c>
      <c r="C61" s="31">
        <v>497.71</v>
      </c>
      <c r="D61" s="8">
        <v>248.85</v>
      </c>
      <c r="E61" s="8">
        <f t="shared" si="3"/>
        <v>13.762152835385075</v>
      </c>
      <c r="F61" s="40">
        <f t="shared" si="1"/>
        <v>49.998995398927086</v>
      </c>
    </row>
    <row r="62" spans="1:6" ht="12.75">
      <c r="A62" s="7" t="s">
        <v>52</v>
      </c>
      <c r="B62" s="8">
        <v>3692.48</v>
      </c>
      <c r="C62" s="31">
        <v>3318.07</v>
      </c>
      <c r="D62" s="8">
        <v>4231.54</v>
      </c>
      <c r="E62" s="8">
        <f t="shared" si="3"/>
        <v>114.5988603865153</v>
      </c>
      <c r="F62" s="40">
        <f t="shared" si="1"/>
        <v>127.53016060541218</v>
      </c>
    </row>
    <row r="63" spans="1:6" ht="12.75">
      <c r="A63" s="7" t="s">
        <v>97</v>
      </c>
      <c r="B63" s="8">
        <v>1826.61</v>
      </c>
      <c r="C63" s="31">
        <v>1823.62</v>
      </c>
      <c r="D63" s="8">
        <v>1826.76</v>
      </c>
      <c r="E63" s="8">
        <f t="shared" si="3"/>
        <v>100.00821193358189</v>
      </c>
      <c r="F63" s="40">
        <f t="shared" si="1"/>
        <v>100.17218499468092</v>
      </c>
    </row>
    <row r="64" spans="1:6" ht="12.75">
      <c r="A64" s="7" t="s">
        <v>53</v>
      </c>
      <c r="B64" s="8">
        <v>6812</v>
      </c>
      <c r="C64" s="31">
        <v>4910.75</v>
      </c>
      <c r="D64" s="8">
        <v>2827.53</v>
      </c>
      <c r="E64" s="8">
        <f t="shared" si="3"/>
        <v>41.50807398708162</v>
      </c>
      <c r="F64" s="40">
        <f t="shared" si="1"/>
        <v>57.57837397546201</v>
      </c>
    </row>
    <row r="65" spans="1:6" ht="12.75">
      <c r="A65" s="7" t="s">
        <v>54</v>
      </c>
      <c r="B65" s="8">
        <v>8440.91</v>
      </c>
      <c r="C65" s="31">
        <v>5984.48</v>
      </c>
      <c r="D65" s="8">
        <v>5924.69</v>
      </c>
      <c r="E65" s="8">
        <f t="shared" si="3"/>
        <v>70.19018091651256</v>
      </c>
      <c r="F65" s="40">
        <f t="shared" si="1"/>
        <v>99.00091570194904</v>
      </c>
    </row>
    <row r="66" spans="1:6" ht="12.75">
      <c r="A66" s="7" t="s">
        <v>55</v>
      </c>
      <c r="B66" s="8">
        <v>2193.07</v>
      </c>
      <c r="C66" s="31">
        <v>2389.01</v>
      </c>
      <c r="D66" s="8">
        <v>2231.86</v>
      </c>
      <c r="E66" s="8">
        <f t="shared" si="3"/>
        <v>101.76875339136461</v>
      </c>
      <c r="F66" s="40">
        <f t="shared" si="1"/>
        <v>93.42196139823609</v>
      </c>
    </row>
    <row r="67" spans="1:6" ht="12.75">
      <c r="A67" s="7" t="s">
        <v>56</v>
      </c>
      <c r="B67" s="8">
        <v>6314.19</v>
      </c>
      <c r="C67" s="31">
        <v>7581.18</v>
      </c>
      <c r="D67" s="8">
        <v>6631.97</v>
      </c>
      <c r="E67" s="8">
        <f t="shared" si="3"/>
        <v>105.03279122104341</v>
      </c>
      <c r="F67" s="40">
        <f t="shared" si="1"/>
        <v>87.4793897519911</v>
      </c>
    </row>
    <row r="68" spans="1:6" ht="18.75">
      <c r="A68" s="3" t="s">
        <v>57</v>
      </c>
      <c r="B68" s="4">
        <v>0</v>
      </c>
      <c r="C68" s="4">
        <f>C69</f>
        <v>0</v>
      </c>
      <c r="D68" s="4">
        <f>D69</f>
        <v>0</v>
      </c>
      <c r="E68" s="4" t="e">
        <f t="shared" si="3"/>
        <v>#DIV/0!</v>
      </c>
      <c r="F68" s="40" t="e">
        <f t="shared" si="1"/>
        <v>#DIV/0!</v>
      </c>
    </row>
    <row r="69" spans="1:6" ht="19.5">
      <c r="A69" s="7" t="s">
        <v>58</v>
      </c>
      <c r="B69" s="8">
        <v>0</v>
      </c>
      <c r="C69" s="31">
        <v>0</v>
      </c>
      <c r="D69" s="8">
        <v>0</v>
      </c>
      <c r="E69" s="8" t="e">
        <f t="shared" si="3"/>
        <v>#DIV/0!</v>
      </c>
      <c r="F69" s="40" t="e">
        <f t="shared" si="1"/>
        <v>#DIV/0!</v>
      </c>
    </row>
    <row r="70" spans="1:6" ht="18.75">
      <c r="A70" s="3" t="s">
        <v>59</v>
      </c>
      <c r="B70" s="4">
        <f>B71+B72+B73+B74+B75+B76</f>
        <v>6152.759999999999</v>
      </c>
      <c r="C70" s="4">
        <f>C71+C72+C73+C74+C75+C76</f>
        <v>20180.54</v>
      </c>
      <c r="D70" s="4">
        <f>D71+D72+D73+D74+D75+D76</f>
        <v>7460.73</v>
      </c>
      <c r="E70" s="4">
        <f t="shared" si="3"/>
        <v>121.25826458369903</v>
      </c>
      <c r="F70" s="40">
        <f aca="true" t="shared" si="4" ref="F70:F104">D70/C70*100</f>
        <v>36.96992250950668</v>
      </c>
    </row>
    <row r="71" spans="1:6" ht="12.75">
      <c r="A71" s="7" t="s">
        <v>60</v>
      </c>
      <c r="B71" s="8">
        <v>3360.92</v>
      </c>
      <c r="C71" s="31">
        <v>2986.27</v>
      </c>
      <c r="D71" s="8">
        <v>3244.17</v>
      </c>
      <c r="E71" s="8">
        <f t="shared" si="3"/>
        <v>96.52624876521905</v>
      </c>
      <c r="F71" s="40">
        <f t="shared" si="4"/>
        <v>108.63619163705893</v>
      </c>
    </row>
    <row r="72" spans="1:6" ht="12.75">
      <c r="A72" s="7" t="s">
        <v>133</v>
      </c>
      <c r="B72" s="8">
        <v>1054.86</v>
      </c>
      <c r="C72" s="31">
        <v>1061.79</v>
      </c>
      <c r="D72" s="8">
        <v>2436.74</v>
      </c>
      <c r="E72" s="8">
        <f t="shared" si="3"/>
        <v>231.00127031075215</v>
      </c>
      <c r="F72" s="40">
        <f t="shared" si="4"/>
        <v>229.49359101140527</v>
      </c>
    </row>
    <row r="73" spans="1:6" ht="12.75">
      <c r="A73" s="7" t="s">
        <v>61</v>
      </c>
      <c r="B73" s="8">
        <v>172.54</v>
      </c>
      <c r="C73" s="31">
        <v>159.27</v>
      </c>
      <c r="D73" s="8">
        <v>176.36</v>
      </c>
      <c r="E73" s="8">
        <f t="shared" si="3"/>
        <v>102.2139793671033</v>
      </c>
      <c r="F73" s="40">
        <f t="shared" si="4"/>
        <v>110.73020656746407</v>
      </c>
    </row>
    <row r="74" spans="1:6" ht="12.75">
      <c r="A74" s="7" t="s">
        <v>62</v>
      </c>
      <c r="B74" s="8">
        <v>1108.24</v>
      </c>
      <c r="C74" s="31">
        <v>1108.24</v>
      </c>
      <c r="D74" s="8">
        <v>1384.43</v>
      </c>
      <c r="E74" s="8">
        <f t="shared" si="3"/>
        <v>124.92149714863207</v>
      </c>
      <c r="F74" s="40">
        <f t="shared" si="4"/>
        <v>124.92149714863207</v>
      </c>
    </row>
    <row r="75" spans="1:6" ht="12.75">
      <c r="A75" s="7" t="s">
        <v>63</v>
      </c>
      <c r="B75" s="8">
        <v>0</v>
      </c>
      <c r="C75" s="31">
        <v>0</v>
      </c>
      <c r="D75" s="8">
        <v>0</v>
      </c>
      <c r="E75" s="8" t="e">
        <f t="shared" si="3"/>
        <v>#DIV/0!</v>
      </c>
      <c r="F75" s="40" t="e">
        <f t="shared" si="4"/>
        <v>#DIV/0!</v>
      </c>
    </row>
    <row r="76" spans="1:6" ht="12.75">
      <c r="A76" s="7" t="s">
        <v>64</v>
      </c>
      <c r="B76" s="8">
        <v>456.2</v>
      </c>
      <c r="C76" s="31">
        <v>14864.97</v>
      </c>
      <c r="D76" s="8">
        <v>219.03</v>
      </c>
      <c r="E76" s="8">
        <f t="shared" si="3"/>
        <v>48.01183691363437</v>
      </c>
      <c r="F76" s="40">
        <f t="shared" si="4"/>
        <v>1.47346412404465</v>
      </c>
    </row>
    <row r="77" spans="1:6" s="44" customFormat="1" ht="12.75">
      <c r="A77" s="42" t="s">
        <v>65</v>
      </c>
      <c r="B77" s="38">
        <f>B78</f>
        <v>444.48</v>
      </c>
      <c r="C77" s="38">
        <f>C78</f>
        <v>415.43</v>
      </c>
      <c r="D77" s="38">
        <f>D78</f>
        <v>574.6899999999999</v>
      </c>
      <c r="E77" s="38">
        <f t="shared" si="3"/>
        <v>129.2949064074874</v>
      </c>
      <c r="F77" s="40">
        <f t="shared" si="4"/>
        <v>138.3361817875454</v>
      </c>
    </row>
    <row r="78" spans="1:6" ht="12.75">
      <c r="A78" s="3" t="s">
        <v>66</v>
      </c>
      <c r="B78" s="4">
        <f>B79+B80</f>
        <v>444.48</v>
      </c>
      <c r="C78" s="4">
        <f>C79</f>
        <v>415.43</v>
      </c>
      <c r="D78" s="4">
        <f>D79+D80</f>
        <v>574.6899999999999</v>
      </c>
      <c r="E78" s="4">
        <f t="shared" si="3"/>
        <v>129.2949064074874</v>
      </c>
      <c r="F78" s="40">
        <f t="shared" si="4"/>
        <v>138.3361817875454</v>
      </c>
    </row>
    <row r="79" spans="1:6" ht="19.5">
      <c r="A79" s="7" t="s">
        <v>67</v>
      </c>
      <c r="B79" s="8">
        <v>441.11</v>
      </c>
      <c r="C79" s="31">
        <v>415.43</v>
      </c>
      <c r="D79" s="8">
        <v>564.53</v>
      </c>
      <c r="E79" s="8">
        <f t="shared" si="3"/>
        <v>127.9794155652785</v>
      </c>
      <c r="F79" s="40">
        <f t="shared" si="4"/>
        <v>135.8905230724791</v>
      </c>
    </row>
    <row r="80" spans="1:6" ht="12.75">
      <c r="A80" s="7" t="s">
        <v>177</v>
      </c>
      <c r="B80" s="8">
        <v>3.37</v>
      </c>
      <c r="C80" s="31"/>
      <c r="D80" s="8">
        <v>10.16</v>
      </c>
      <c r="E80" s="8">
        <f t="shared" si="3"/>
        <v>301.4836795252225</v>
      </c>
      <c r="F80" s="40"/>
    </row>
    <row r="81" spans="1:6" s="44" customFormat="1" ht="33.75">
      <c r="A81" s="42" t="s">
        <v>68</v>
      </c>
      <c r="B81" s="38">
        <f aca="true" t="shared" si="5" ref="B81:D82">B82</f>
        <v>57592.58</v>
      </c>
      <c r="C81" s="38">
        <f t="shared" si="5"/>
        <v>60521.61</v>
      </c>
      <c r="D81" s="38">
        <f t="shared" si="5"/>
        <v>62240.09</v>
      </c>
      <c r="E81" s="38">
        <f t="shared" si="3"/>
        <v>108.06963327567543</v>
      </c>
      <c r="F81" s="40">
        <f t="shared" si="4"/>
        <v>102.83944858704189</v>
      </c>
    </row>
    <row r="82" spans="1:6" ht="18.75">
      <c r="A82" s="3" t="s">
        <v>69</v>
      </c>
      <c r="B82" s="4">
        <f>B83+B84</f>
        <v>57592.58</v>
      </c>
      <c r="C82" s="4">
        <f t="shared" si="5"/>
        <v>60521.61</v>
      </c>
      <c r="D82" s="4">
        <f>D83+D84</f>
        <v>62240.09</v>
      </c>
      <c r="E82" s="4">
        <f t="shared" si="3"/>
        <v>108.06963327567543</v>
      </c>
      <c r="F82" s="40">
        <f t="shared" si="4"/>
        <v>102.83944858704189</v>
      </c>
    </row>
    <row r="83" spans="1:6" ht="19.5">
      <c r="A83" s="7" t="s">
        <v>132</v>
      </c>
      <c r="B83" s="8">
        <v>56356.29</v>
      </c>
      <c r="C83" s="8">
        <v>60521.61</v>
      </c>
      <c r="D83" s="8">
        <v>59559.49</v>
      </c>
      <c r="E83" s="4">
        <f t="shared" si="3"/>
        <v>105.68383759825211</v>
      </c>
      <c r="F83" s="40">
        <f t="shared" si="4"/>
        <v>98.41028683804016</v>
      </c>
    </row>
    <row r="84" spans="1:6" ht="19.5">
      <c r="A84" s="7" t="s">
        <v>131</v>
      </c>
      <c r="B84" s="8">
        <v>1236.29</v>
      </c>
      <c r="C84" s="8">
        <v>0</v>
      </c>
      <c r="D84" s="8">
        <v>2680.6</v>
      </c>
      <c r="E84" s="4">
        <f>D84/B84*100</f>
        <v>216.8261492044747</v>
      </c>
      <c r="F84" s="40" t="e">
        <f t="shared" si="4"/>
        <v>#DIV/0!</v>
      </c>
    </row>
    <row r="85" spans="1:6" s="44" customFormat="1" ht="12.75">
      <c r="A85" s="42" t="s">
        <v>98</v>
      </c>
      <c r="B85" s="38">
        <f>B86</f>
        <v>0</v>
      </c>
      <c r="C85" s="38">
        <f>C86</f>
        <v>0</v>
      </c>
      <c r="D85" s="38">
        <v>0</v>
      </c>
      <c r="E85" s="38" t="e">
        <f aca="true" t="shared" si="6" ref="E85:E104">D85/B85*100</f>
        <v>#DIV/0!</v>
      </c>
      <c r="F85" s="40" t="e">
        <f t="shared" si="4"/>
        <v>#DIV/0!</v>
      </c>
    </row>
    <row r="86" spans="1:6" ht="12.75">
      <c r="A86" s="3" t="s">
        <v>99</v>
      </c>
      <c r="B86" s="4">
        <f>B87</f>
        <v>0</v>
      </c>
      <c r="C86" s="8">
        <v>0</v>
      </c>
      <c r="D86" s="8">
        <v>0</v>
      </c>
      <c r="E86" s="8" t="e">
        <f t="shared" si="6"/>
        <v>#DIV/0!</v>
      </c>
      <c r="F86" s="40" t="e">
        <f t="shared" si="4"/>
        <v>#DIV/0!</v>
      </c>
    </row>
    <row r="87" spans="1:6" ht="12.75">
      <c r="A87" s="7" t="s">
        <v>100</v>
      </c>
      <c r="B87" s="8">
        <v>0</v>
      </c>
      <c r="C87" s="8">
        <v>0</v>
      </c>
      <c r="D87" s="8">
        <v>0</v>
      </c>
      <c r="E87" s="8" t="e">
        <f t="shared" si="6"/>
        <v>#DIV/0!</v>
      </c>
      <c r="F87" s="40" t="e">
        <f t="shared" si="4"/>
        <v>#DIV/0!</v>
      </c>
    </row>
    <row r="88" spans="1:6" s="43" customFormat="1" ht="22.5">
      <c r="A88" s="42" t="s">
        <v>70</v>
      </c>
      <c r="B88" s="38">
        <f>SUM(B89,B101)</f>
        <v>73268.62999999999</v>
      </c>
      <c r="C88" s="38">
        <f>C89+C97+C101</f>
        <v>3032.4700000000003</v>
      </c>
      <c r="D88" s="38">
        <f>D89+D101</f>
        <v>21155.1</v>
      </c>
      <c r="E88" s="38">
        <f t="shared" si="6"/>
        <v>28.87333910842881</v>
      </c>
      <c r="F88" s="40">
        <f t="shared" si="4"/>
        <v>697.6194323439307</v>
      </c>
    </row>
    <row r="89" spans="1:6" s="46" customFormat="1" ht="24">
      <c r="A89" s="36" t="s">
        <v>71</v>
      </c>
      <c r="B89" s="4">
        <f>B90+B97+B99</f>
        <v>73268.62999999999</v>
      </c>
      <c r="C89" s="4">
        <f>C91+C95+C96</f>
        <v>2833.38</v>
      </c>
      <c r="D89" s="4">
        <f>D90+D97+D99</f>
        <v>4888.6</v>
      </c>
      <c r="E89" s="4">
        <f t="shared" si="6"/>
        <v>6.672159695083696</v>
      </c>
      <c r="F89" s="40">
        <f t="shared" si="4"/>
        <v>172.53598176030042</v>
      </c>
    </row>
    <row r="90" spans="1:6" ht="12.75">
      <c r="A90" s="3" t="s">
        <v>72</v>
      </c>
      <c r="B90" s="4">
        <f>B91+B92+B93+B95+B96</f>
        <v>73069.54</v>
      </c>
      <c r="C90" s="4">
        <f>C91+C95+C96</f>
        <v>2833.38</v>
      </c>
      <c r="D90" s="4">
        <f>D91+D92+D93+D94+D95+D96</f>
        <v>4401.6</v>
      </c>
      <c r="E90" s="4">
        <f t="shared" si="6"/>
        <v>6.023850704411169</v>
      </c>
      <c r="F90" s="40">
        <f t="shared" si="4"/>
        <v>155.34802956186604</v>
      </c>
    </row>
    <row r="91" spans="1:6" ht="12.75">
      <c r="A91" s="7" t="s">
        <v>73</v>
      </c>
      <c r="B91" s="8">
        <v>0</v>
      </c>
      <c r="C91" s="31">
        <v>2833.38</v>
      </c>
      <c r="D91" s="8">
        <v>780</v>
      </c>
      <c r="E91" s="4">
        <f>D91/C91*100</f>
        <v>27.52895834656841</v>
      </c>
      <c r="F91" s="40">
        <f t="shared" si="4"/>
        <v>27.52895834656841</v>
      </c>
    </row>
    <row r="92" spans="1:6" ht="12.75">
      <c r="A92" s="7" t="s">
        <v>178</v>
      </c>
      <c r="B92" s="8">
        <v>119.45</v>
      </c>
      <c r="C92" s="31"/>
      <c r="D92" s="8">
        <v>817.95</v>
      </c>
      <c r="E92" s="4" t="e">
        <f>D92/C92*100</f>
        <v>#DIV/0!</v>
      </c>
      <c r="F92" s="40"/>
    </row>
    <row r="93" spans="1:6" ht="12.75">
      <c r="A93" s="7" t="s">
        <v>179</v>
      </c>
      <c r="B93" s="8">
        <v>72950.09</v>
      </c>
      <c r="C93" s="31"/>
      <c r="D93" s="8"/>
      <c r="E93" s="4" t="e">
        <f>D93/C93*100</f>
        <v>#DIV/0!</v>
      </c>
      <c r="F93" s="40"/>
    </row>
    <row r="94" spans="1:6" ht="12.75">
      <c r="A94" s="7" t="s">
        <v>180</v>
      </c>
      <c r="B94" s="8"/>
      <c r="C94" s="31"/>
      <c r="D94" s="8">
        <v>370.65</v>
      </c>
      <c r="E94" s="4" t="e">
        <f>D94/C94*100</f>
        <v>#DIV/0!</v>
      </c>
      <c r="F94" s="40"/>
    </row>
    <row r="95" spans="1:6" ht="12.75">
      <c r="A95" s="7" t="s">
        <v>74</v>
      </c>
      <c r="B95" s="8">
        <v>0</v>
      </c>
      <c r="C95" s="31">
        <v>0</v>
      </c>
      <c r="D95" s="8">
        <v>2433</v>
      </c>
      <c r="E95" s="8" t="e">
        <f t="shared" si="6"/>
        <v>#DIV/0!</v>
      </c>
      <c r="F95" s="40" t="e">
        <f t="shared" si="4"/>
        <v>#DIV/0!</v>
      </c>
    </row>
    <row r="96" spans="1:6" ht="19.5">
      <c r="A96" s="7" t="s">
        <v>75</v>
      </c>
      <c r="B96" s="8">
        <v>0</v>
      </c>
      <c r="C96" s="31">
        <v>0</v>
      </c>
      <c r="D96" s="8">
        <v>0</v>
      </c>
      <c r="E96" s="8" t="e">
        <f t="shared" si="6"/>
        <v>#DIV/0!</v>
      </c>
      <c r="F96" s="40" t="e">
        <f t="shared" si="4"/>
        <v>#DIV/0!</v>
      </c>
    </row>
    <row r="97" spans="1:6" ht="18.75">
      <c r="A97" s="3" t="s">
        <v>76</v>
      </c>
      <c r="B97" s="4">
        <f>B98</f>
        <v>199.09</v>
      </c>
      <c r="C97" s="4">
        <f>C98</f>
        <v>199.09</v>
      </c>
      <c r="D97" s="4">
        <f>D98</f>
        <v>237</v>
      </c>
      <c r="E97" s="8">
        <f t="shared" si="6"/>
        <v>119.04163945954092</v>
      </c>
      <c r="F97" s="40">
        <f t="shared" si="4"/>
        <v>119.04163945954092</v>
      </c>
    </row>
    <row r="98" spans="1:6" ht="12.75">
      <c r="A98" s="7" t="s">
        <v>77</v>
      </c>
      <c r="B98" s="8">
        <v>199.09</v>
      </c>
      <c r="C98" s="31">
        <v>199.09</v>
      </c>
      <c r="D98" s="8">
        <v>237</v>
      </c>
      <c r="E98" s="8">
        <f t="shared" si="6"/>
        <v>119.04163945954092</v>
      </c>
      <c r="F98" s="40">
        <f t="shared" si="4"/>
        <v>119.04163945954092</v>
      </c>
    </row>
    <row r="99" spans="1:6" ht="12.75">
      <c r="A99" s="3" t="s">
        <v>181</v>
      </c>
      <c r="B99" s="4"/>
      <c r="C99" s="129"/>
      <c r="D99" s="4">
        <f>D100</f>
        <v>250</v>
      </c>
      <c r="E99" s="8" t="e">
        <f t="shared" si="6"/>
        <v>#DIV/0!</v>
      </c>
      <c r="F99" s="40"/>
    </row>
    <row r="100" spans="1:6" ht="12.75">
      <c r="A100" s="7" t="s">
        <v>182</v>
      </c>
      <c r="B100" s="8"/>
      <c r="C100" s="31"/>
      <c r="D100" s="8">
        <v>250</v>
      </c>
      <c r="E100" s="8" t="e">
        <f t="shared" si="6"/>
        <v>#DIV/0!</v>
      </c>
      <c r="F100" s="40"/>
    </row>
    <row r="101" spans="1:6" s="43" customFormat="1" ht="16.5" customHeight="1">
      <c r="A101" s="45" t="s">
        <v>101</v>
      </c>
      <c r="B101" s="38">
        <v>0</v>
      </c>
      <c r="C101" s="47">
        <f>C102</f>
        <v>0</v>
      </c>
      <c r="D101" s="38">
        <f>D102</f>
        <v>16266.5</v>
      </c>
      <c r="E101" s="8" t="e">
        <f t="shared" si="6"/>
        <v>#DIV/0!</v>
      </c>
      <c r="F101" s="40" t="e">
        <f t="shared" si="4"/>
        <v>#DIV/0!</v>
      </c>
    </row>
    <row r="102" spans="1:6" ht="18.75">
      <c r="A102" s="3" t="s">
        <v>102</v>
      </c>
      <c r="B102" s="4">
        <v>0</v>
      </c>
      <c r="C102" s="48">
        <v>0</v>
      </c>
      <c r="D102" s="4">
        <f>D103</f>
        <v>16266.5</v>
      </c>
      <c r="E102" s="8" t="e">
        <f t="shared" si="6"/>
        <v>#DIV/0!</v>
      </c>
      <c r="F102" s="40" t="e">
        <f t="shared" si="4"/>
        <v>#DIV/0!</v>
      </c>
    </row>
    <row r="103" spans="1:6" ht="19.5">
      <c r="A103" s="7" t="s">
        <v>103</v>
      </c>
      <c r="B103" s="8">
        <v>0</v>
      </c>
      <c r="C103" s="32">
        <v>0</v>
      </c>
      <c r="D103" s="8">
        <v>16266.5</v>
      </c>
      <c r="E103" s="8" t="e">
        <f t="shared" si="6"/>
        <v>#DIV/0!</v>
      </c>
      <c r="F103" s="40" t="e">
        <f t="shared" si="4"/>
        <v>#DIV/0!</v>
      </c>
    </row>
    <row r="104" spans="1:6" ht="12.75">
      <c r="A104" s="10" t="s">
        <v>78</v>
      </c>
      <c r="B104" s="11">
        <f>SUM(B88,B38)</f>
        <v>1447499.8930000002</v>
      </c>
      <c r="C104" s="11">
        <f>C88+C38</f>
        <v>1444303.5</v>
      </c>
      <c r="D104" s="11">
        <f>D38+D88</f>
        <v>1751236.5000000002</v>
      </c>
      <c r="E104" s="11">
        <f t="shared" si="6"/>
        <v>120.98353225923175</v>
      </c>
      <c r="F104" s="40">
        <f t="shared" si="4"/>
        <v>121.25128132695104</v>
      </c>
    </row>
    <row r="108" spans="2:4" ht="15">
      <c r="B108" s="30"/>
      <c r="C108" s="30"/>
      <c r="D108" s="30"/>
    </row>
  </sheetData>
  <mergeCells count="1">
    <mergeCell ref="B1:F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 topLeftCell="A22">
      <selection activeCell="H19" sqref="H19"/>
    </sheetView>
  </sheetViews>
  <sheetFormatPr defaultColWidth="9.140625" defaultRowHeight="15"/>
  <cols>
    <col min="1" max="1" width="31.7109375" style="35" customWidth="1"/>
    <col min="2" max="2" width="14.140625" style="35" customWidth="1"/>
    <col min="3" max="3" width="13.28125" style="35" customWidth="1"/>
    <col min="4" max="4" width="12.00390625" style="35" customWidth="1"/>
    <col min="5" max="5" width="7.8515625" style="35" bestFit="1" customWidth="1"/>
    <col min="6" max="6" width="8.140625" style="35" customWidth="1"/>
    <col min="7" max="16384" width="9.140625" style="35" customWidth="1"/>
  </cols>
  <sheetData>
    <row r="1" ht="15">
      <c r="A1" s="35" t="s">
        <v>104</v>
      </c>
    </row>
    <row r="2" spans="1:5" ht="15">
      <c r="A2" s="168" t="s">
        <v>184</v>
      </c>
      <c r="B2" s="169"/>
      <c r="C2" s="169"/>
      <c r="D2" s="169"/>
      <c r="E2" s="169"/>
    </row>
    <row r="3" spans="1:6" ht="27" customHeight="1">
      <c r="A3" s="163" t="s">
        <v>185</v>
      </c>
      <c r="B3" s="164"/>
      <c r="C3" s="164"/>
      <c r="D3" s="164"/>
      <c r="E3" s="164"/>
      <c r="F3" s="63"/>
    </row>
    <row r="4" spans="1:6" ht="34.5" thickBot="1">
      <c r="A4" s="86" t="s">
        <v>0</v>
      </c>
      <c r="B4" s="130" t="s">
        <v>186</v>
      </c>
      <c r="C4" s="130" t="s">
        <v>187</v>
      </c>
      <c r="D4" s="130" t="s">
        <v>188</v>
      </c>
      <c r="E4" s="62" t="s">
        <v>135</v>
      </c>
      <c r="F4" s="87" t="s">
        <v>142</v>
      </c>
    </row>
    <row r="5" spans="1:6" ht="12">
      <c r="A5" s="88" t="s">
        <v>106</v>
      </c>
      <c r="B5" s="56">
        <f>B7+B11+B13+B15+B18</f>
        <v>1354743.61</v>
      </c>
      <c r="C5" s="56">
        <f>C7+C11+C13+C15+C18+C20</f>
        <v>1443903.3299999998</v>
      </c>
      <c r="D5" s="56">
        <f>D7+D11+D13+D15+D18+D20</f>
        <v>1833708.72</v>
      </c>
      <c r="E5" s="37">
        <f>D5/B5*100</f>
        <v>135.35466832724163</v>
      </c>
      <c r="F5" s="89">
        <f>D5/C5*100</f>
        <v>126.9966404191339</v>
      </c>
    </row>
    <row r="6" spans="1:6" ht="12">
      <c r="A6" s="88"/>
      <c r="B6" s="56"/>
      <c r="C6" s="56"/>
      <c r="D6" s="56"/>
      <c r="E6" s="37"/>
      <c r="F6" s="89" t="e">
        <f aca="true" t="shared" si="0" ref="F6:F23">D6/C6*100</f>
        <v>#DIV/0!</v>
      </c>
    </row>
    <row r="7" spans="1:6" s="50" customFormat="1" ht="12.75">
      <c r="A7" s="90" t="s">
        <v>108</v>
      </c>
      <c r="B7" s="57">
        <f>B8</f>
        <v>1264480.54</v>
      </c>
      <c r="C7" s="57">
        <f>C8</f>
        <v>1294037.71</v>
      </c>
      <c r="D7" s="57">
        <f>SUM(D8:D10)</f>
        <v>1575781.24</v>
      </c>
      <c r="E7" s="49">
        <f aca="true" t="shared" si="1" ref="E7:E23">D7/B7*100</f>
        <v>124.61886048479639</v>
      </c>
      <c r="F7" s="89">
        <f t="shared" si="0"/>
        <v>121.77243582800999</v>
      </c>
    </row>
    <row r="8" spans="1:6" s="53" customFormat="1" ht="24">
      <c r="A8" s="91" t="s">
        <v>140</v>
      </c>
      <c r="B8" s="55">
        <v>1264480.54</v>
      </c>
      <c r="C8" s="55">
        <v>1294037.71</v>
      </c>
      <c r="D8" s="55">
        <v>1575781.24</v>
      </c>
      <c r="E8" s="51">
        <f t="shared" si="1"/>
        <v>124.61886048479639</v>
      </c>
      <c r="F8" s="89">
        <f t="shared" si="0"/>
        <v>121.77243582800999</v>
      </c>
    </row>
    <row r="9" spans="1:6" s="53" customFormat="1" ht="12">
      <c r="A9" s="91" t="s">
        <v>109</v>
      </c>
      <c r="B9" s="55">
        <v>0</v>
      </c>
      <c r="C9" s="55">
        <v>0</v>
      </c>
      <c r="D9" s="55">
        <v>0</v>
      </c>
      <c r="E9" s="51" t="e">
        <f t="shared" si="1"/>
        <v>#DIV/0!</v>
      </c>
      <c r="F9" s="89" t="e">
        <f t="shared" si="0"/>
        <v>#DIV/0!</v>
      </c>
    </row>
    <row r="10" spans="1:6" s="53" customFormat="1" ht="12">
      <c r="A10" s="91" t="s">
        <v>110</v>
      </c>
      <c r="B10" s="55">
        <v>0</v>
      </c>
      <c r="C10" s="55">
        <v>0</v>
      </c>
      <c r="D10" s="55">
        <v>0</v>
      </c>
      <c r="E10" s="51" t="e">
        <f t="shared" si="1"/>
        <v>#DIV/0!</v>
      </c>
      <c r="F10" s="89" t="e">
        <f t="shared" si="0"/>
        <v>#DIV/0!</v>
      </c>
    </row>
    <row r="11" spans="1:6" s="50" customFormat="1" ht="12.75">
      <c r="A11" s="90" t="s">
        <v>111</v>
      </c>
      <c r="B11" s="57">
        <f>B12</f>
        <v>1283.45</v>
      </c>
      <c r="C11" s="57">
        <f>C12</f>
        <v>0</v>
      </c>
      <c r="D11" s="57">
        <f>D12</f>
        <v>630.35</v>
      </c>
      <c r="E11" s="49">
        <f t="shared" si="1"/>
        <v>49.11371693482411</v>
      </c>
      <c r="F11" s="89" t="e">
        <f t="shared" si="0"/>
        <v>#DIV/0!</v>
      </c>
    </row>
    <row r="12" spans="1:6" s="53" customFormat="1" ht="24">
      <c r="A12" s="91" t="s">
        <v>112</v>
      </c>
      <c r="B12" s="55">
        <v>1283.45</v>
      </c>
      <c r="C12" s="54">
        <v>0</v>
      </c>
      <c r="D12" s="54">
        <v>630.35</v>
      </c>
      <c r="E12" s="51">
        <f t="shared" si="1"/>
        <v>49.11371693482411</v>
      </c>
      <c r="F12" s="89" t="e">
        <f t="shared" si="0"/>
        <v>#DIV/0!</v>
      </c>
    </row>
    <row r="13" spans="1:6" s="50" customFormat="1" ht="12.75">
      <c r="A13" s="90" t="s">
        <v>113</v>
      </c>
      <c r="B13" s="57">
        <f>B14</f>
        <v>8488.08</v>
      </c>
      <c r="C13" s="57">
        <f>C14</f>
        <v>13670.45</v>
      </c>
      <c r="D13" s="57">
        <f>D14</f>
        <v>2433.91</v>
      </c>
      <c r="E13" s="49">
        <f t="shared" si="1"/>
        <v>28.674446989189544</v>
      </c>
      <c r="F13" s="89">
        <f t="shared" si="0"/>
        <v>17.804168845941426</v>
      </c>
    </row>
    <row r="14" spans="1:6" ht="12">
      <c r="A14" s="91" t="s">
        <v>138</v>
      </c>
      <c r="B14" s="55">
        <v>8488.08</v>
      </c>
      <c r="C14" s="55">
        <v>13670.45</v>
      </c>
      <c r="D14" s="55">
        <v>2433.91</v>
      </c>
      <c r="E14" s="37">
        <f t="shared" si="1"/>
        <v>28.674446989189544</v>
      </c>
      <c r="F14" s="89">
        <f t="shared" si="0"/>
        <v>17.804168845941426</v>
      </c>
    </row>
    <row r="15" spans="1:6" s="50" customFormat="1" ht="12.75">
      <c r="A15" s="90" t="s">
        <v>114</v>
      </c>
      <c r="B15" s="57">
        <f>B16+B17</f>
        <v>72727.26</v>
      </c>
      <c r="C15" s="57">
        <f>C16</f>
        <v>136195.17</v>
      </c>
      <c r="D15" s="57">
        <f>D16</f>
        <v>254863.22</v>
      </c>
      <c r="E15" s="49">
        <f t="shared" si="1"/>
        <v>350.43698882647305</v>
      </c>
      <c r="F15" s="89">
        <f t="shared" si="0"/>
        <v>187.13087989831064</v>
      </c>
    </row>
    <row r="16" spans="1:6" ht="24">
      <c r="A16" s="91" t="s">
        <v>139</v>
      </c>
      <c r="B16" s="55">
        <v>71956.4</v>
      </c>
      <c r="C16" s="55">
        <v>136195.17</v>
      </c>
      <c r="D16" s="55">
        <v>254863.22</v>
      </c>
      <c r="E16" s="52">
        <f t="shared" si="1"/>
        <v>354.19117687933255</v>
      </c>
      <c r="F16" s="89">
        <f t="shared" si="0"/>
        <v>187.13087989831064</v>
      </c>
    </row>
    <row r="17" spans="1:6" ht="24">
      <c r="A17" s="91" t="s">
        <v>189</v>
      </c>
      <c r="B17" s="55">
        <v>770.86</v>
      </c>
      <c r="C17" s="55">
        <v>0</v>
      </c>
      <c r="D17" s="54">
        <v>0</v>
      </c>
      <c r="E17" s="52">
        <f t="shared" si="1"/>
        <v>0</v>
      </c>
      <c r="F17" s="89" t="e">
        <f t="shared" si="0"/>
        <v>#DIV/0!</v>
      </c>
    </row>
    <row r="18" spans="1:6" s="50" customFormat="1" ht="25.5">
      <c r="A18" s="90" t="s">
        <v>115</v>
      </c>
      <c r="B18" s="57">
        <v>7764.28</v>
      </c>
      <c r="C18" s="57">
        <f>C19</f>
        <v>0</v>
      </c>
      <c r="D18" s="57">
        <v>0</v>
      </c>
      <c r="E18" s="49">
        <f t="shared" si="1"/>
        <v>0</v>
      </c>
      <c r="F18" s="89" t="e">
        <f t="shared" si="0"/>
        <v>#DIV/0!</v>
      </c>
    </row>
    <row r="19" spans="1:6" ht="24">
      <c r="A19" s="91" t="s">
        <v>116</v>
      </c>
      <c r="B19" s="55">
        <v>7764.28</v>
      </c>
      <c r="C19" s="55">
        <v>0</v>
      </c>
      <c r="D19" s="55">
        <v>0</v>
      </c>
      <c r="E19" s="37">
        <f t="shared" si="1"/>
        <v>0</v>
      </c>
      <c r="F19" s="89" t="e">
        <f t="shared" si="0"/>
        <v>#DIV/0!</v>
      </c>
    </row>
    <row r="20" spans="1:6" s="50" customFormat="1" ht="25.5">
      <c r="A20" s="90" t="s">
        <v>117</v>
      </c>
      <c r="B20" s="57">
        <f>B21</f>
        <v>0</v>
      </c>
      <c r="C20" s="57">
        <f>C21</f>
        <v>0</v>
      </c>
      <c r="D20" s="57">
        <f>D21</f>
        <v>0</v>
      </c>
      <c r="E20" s="49" t="e">
        <f t="shared" si="1"/>
        <v>#DIV/0!</v>
      </c>
      <c r="F20" s="89" t="e">
        <f t="shared" si="0"/>
        <v>#DIV/0!</v>
      </c>
    </row>
    <row r="21" spans="1:6" ht="24">
      <c r="A21" s="91" t="s">
        <v>118</v>
      </c>
      <c r="B21" s="55">
        <v>0</v>
      </c>
      <c r="C21" s="55">
        <v>0</v>
      </c>
      <c r="D21" s="55">
        <v>0</v>
      </c>
      <c r="E21" s="37" t="e">
        <f t="shared" si="1"/>
        <v>#DIV/0!</v>
      </c>
      <c r="F21" s="89" t="e">
        <f t="shared" si="0"/>
        <v>#DIV/0!</v>
      </c>
    </row>
    <row r="22" spans="1:6" s="50" customFormat="1" ht="30">
      <c r="A22" s="92" t="s">
        <v>119</v>
      </c>
      <c r="B22" s="93">
        <v>0</v>
      </c>
      <c r="C22" s="93">
        <v>0</v>
      </c>
      <c r="D22" s="93">
        <v>0</v>
      </c>
      <c r="E22" s="94" t="e">
        <f t="shared" si="1"/>
        <v>#DIV/0!</v>
      </c>
      <c r="F22" s="89" t="e">
        <f t="shared" si="0"/>
        <v>#DIV/0!</v>
      </c>
    </row>
    <row r="23" spans="1:6" ht="15">
      <c r="A23" s="92" t="s">
        <v>120</v>
      </c>
      <c r="B23" s="93">
        <v>0</v>
      </c>
      <c r="C23" s="93">
        <v>0</v>
      </c>
      <c r="D23" s="93">
        <v>0</v>
      </c>
      <c r="E23" s="94" t="e">
        <f t="shared" si="1"/>
        <v>#DIV/0!</v>
      </c>
      <c r="F23" s="89" t="e">
        <f t="shared" si="0"/>
        <v>#DIV/0!</v>
      </c>
    </row>
    <row r="24" spans="1:6" ht="15">
      <c r="A24" s="95"/>
      <c r="B24" s="93"/>
      <c r="C24" s="93"/>
      <c r="D24" s="93"/>
      <c r="E24" s="94"/>
      <c r="F24" s="96"/>
    </row>
    <row r="25" spans="1:6" ht="12" thickBot="1">
      <c r="A25" s="97"/>
      <c r="B25" s="64"/>
      <c r="C25" s="64"/>
      <c r="D25" s="64"/>
      <c r="E25" s="64"/>
      <c r="F25" s="98"/>
    </row>
    <row r="26" spans="1:6" ht="16.5" thickBot="1">
      <c r="A26" s="165" t="s">
        <v>190</v>
      </c>
      <c r="B26" s="166"/>
      <c r="C26" s="166"/>
      <c r="D26" s="166"/>
      <c r="E26" s="167"/>
      <c r="F26" s="98"/>
    </row>
    <row r="27" spans="1:6" ht="15">
      <c r="A27" s="97"/>
      <c r="B27" s="64"/>
      <c r="C27" s="64"/>
      <c r="D27" s="64"/>
      <c r="E27" s="64"/>
      <c r="F27" s="98"/>
    </row>
    <row r="28" spans="1:6" ht="12">
      <c r="A28" s="88" t="s">
        <v>107</v>
      </c>
      <c r="B28" s="56">
        <f>SUM(B30,B34,B36,B38,B41,B43)</f>
        <v>1447500</v>
      </c>
      <c r="C28" s="56">
        <f>C30+C34+C36+C38+C41+C43</f>
        <v>1444303.5</v>
      </c>
      <c r="D28" s="56">
        <f>D30+D34+D36+D38</f>
        <v>1751236.5</v>
      </c>
      <c r="E28" s="37">
        <f>D28/B28*100</f>
        <v>120.98352331606218</v>
      </c>
      <c r="F28" s="89">
        <f>D28/C28*100</f>
        <v>121.25128132695102</v>
      </c>
    </row>
    <row r="29" spans="1:6" ht="12">
      <c r="A29" s="88"/>
      <c r="B29" s="56"/>
      <c r="C29" s="56"/>
      <c r="D29" s="56"/>
      <c r="E29" s="37"/>
      <c r="F29" s="89" t="e">
        <f aca="true" t="shared" si="2" ref="F29:F46">D29/C29*100</f>
        <v>#DIV/0!</v>
      </c>
    </row>
    <row r="30" spans="1:6" ht="12.75">
      <c r="A30" s="99" t="s">
        <v>108</v>
      </c>
      <c r="B30" s="57">
        <f>SUM(B31:B33)</f>
        <v>1286523</v>
      </c>
      <c r="C30" s="57">
        <f>C31</f>
        <v>1294305.15</v>
      </c>
      <c r="D30" s="57">
        <f>SUM(D31:D33)</f>
        <v>1547380.56</v>
      </c>
      <c r="E30" s="49">
        <f aca="true" t="shared" si="3" ref="E30:E46">D30/B30*100</f>
        <v>120.2761676238979</v>
      </c>
      <c r="F30" s="89">
        <f t="shared" si="2"/>
        <v>119.55299412970737</v>
      </c>
    </row>
    <row r="31" spans="1:6" ht="12">
      <c r="A31" s="100" t="s">
        <v>141</v>
      </c>
      <c r="B31" s="55">
        <v>1286523</v>
      </c>
      <c r="C31" s="55">
        <v>1294305.15</v>
      </c>
      <c r="D31" s="55">
        <v>1547380.56</v>
      </c>
      <c r="E31" s="51">
        <f t="shared" si="3"/>
        <v>120.2761676238979</v>
      </c>
      <c r="F31" s="89">
        <f t="shared" si="2"/>
        <v>119.55299412970737</v>
      </c>
    </row>
    <row r="32" spans="1:6" ht="12">
      <c r="A32" s="100" t="s">
        <v>109</v>
      </c>
      <c r="B32" s="55">
        <v>0</v>
      </c>
      <c r="C32" s="55">
        <v>0</v>
      </c>
      <c r="D32" s="55">
        <v>0</v>
      </c>
      <c r="E32" s="51" t="e">
        <f t="shared" si="3"/>
        <v>#DIV/0!</v>
      </c>
      <c r="F32" s="89" t="e">
        <f t="shared" si="2"/>
        <v>#DIV/0!</v>
      </c>
    </row>
    <row r="33" spans="1:6" ht="12">
      <c r="A33" s="100" t="s">
        <v>110</v>
      </c>
      <c r="B33" s="55">
        <v>0</v>
      </c>
      <c r="C33" s="55">
        <v>0</v>
      </c>
      <c r="D33" s="55">
        <v>0</v>
      </c>
      <c r="E33" s="51" t="e">
        <f t="shared" si="3"/>
        <v>#DIV/0!</v>
      </c>
      <c r="F33" s="89" t="e">
        <f t="shared" si="2"/>
        <v>#DIV/0!</v>
      </c>
    </row>
    <row r="34" spans="1:6" ht="25.5">
      <c r="A34" s="99" t="s">
        <v>191</v>
      </c>
      <c r="B34" s="57">
        <f>B35</f>
        <v>0</v>
      </c>
      <c r="C34" s="57">
        <f>C35</f>
        <v>0</v>
      </c>
      <c r="D34" s="57">
        <f>D35</f>
        <v>630.65</v>
      </c>
      <c r="E34" s="49" t="e">
        <f t="shared" si="3"/>
        <v>#DIV/0!</v>
      </c>
      <c r="F34" s="89" t="e">
        <f t="shared" si="2"/>
        <v>#DIV/0!</v>
      </c>
    </row>
    <row r="35" spans="1:6" ht="24">
      <c r="A35" s="141" t="s">
        <v>192</v>
      </c>
      <c r="B35" s="55">
        <v>0</v>
      </c>
      <c r="C35" s="54">
        <v>0</v>
      </c>
      <c r="D35" s="54">
        <v>630.65</v>
      </c>
      <c r="E35" s="51" t="e">
        <f t="shared" si="3"/>
        <v>#DIV/0!</v>
      </c>
      <c r="F35" s="89" t="e">
        <f t="shared" si="2"/>
        <v>#DIV/0!</v>
      </c>
    </row>
    <row r="36" spans="1:6" ht="12.75">
      <c r="A36" s="99" t="s">
        <v>193</v>
      </c>
      <c r="B36" s="57">
        <f>B37</f>
        <v>3428</v>
      </c>
      <c r="C36" s="57">
        <f>C37</f>
        <v>13849.37</v>
      </c>
      <c r="D36" s="57">
        <f>D37</f>
        <v>10091.87</v>
      </c>
      <c r="E36" s="49">
        <f t="shared" si="3"/>
        <v>294.39527421236875</v>
      </c>
      <c r="F36" s="89">
        <f t="shared" si="2"/>
        <v>72.86880197438585</v>
      </c>
    </row>
    <row r="37" spans="1:6" ht="24">
      <c r="A37" s="100" t="s">
        <v>194</v>
      </c>
      <c r="B37" s="55">
        <v>3428</v>
      </c>
      <c r="C37" s="55">
        <v>13849.37</v>
      </c>
      <c r="D37" s="55">
        <v>10091.87</v>
      </c>
      <c r="E37" s="37">
        <f t="shared" si="3"/>
        <v>294.39527421236875</v>
      </c>
      <c r="F37" s="89">
        <f t="shared" si="2"/>
        <v>72.86880197438585</v>
      </c>
    </row>
    <row r="38" spans="1:6" ht="12.75">
      <c r="A38" s="99" t="s">
        <v>195</v>
      </c>
      <c r="B38" s="57">
        <f>SUM(B39:B40)</f>
        <v>156675</v>
      </c>
      <c r="C38" s="57">
        <f>C39</f>
        <v>136148.98</v>
      </c>
      <c r="D38" s="57">
        <f>SUM(D39:D40)</f>
        <v>193133.42</v>
      </c>
      <c r="E38" s="49">
        <f t="shared" si="3"/>
        <v>123.27009414392853</v>
      </c>
      <c r="F38" s="89">
        <f t="shared" si="2"/>
        <v>141.85447441471834</v>
      </c>
    </row>
    <row r="39" spans="1:6" ht="12">
      <c r="A39" s="100" t="s">
        <v>196</v>
      </c>
      <c r="B39" s="55">
        <v>156675</v>
      </c>
      <c r="C39" s="55">
        <v>136148.98</v>
      </c>
      <c r="D39" s="55">
        <v>193133.42</v>
      </c>
      <c r="E39" s="52">
        <f t="shared" si="3"/>
        <v>123.27009414392853</v>
      </c>
      <c r="F39" s="89">
        <f t="shared" si="2"/>
        <v>141.85447441471834</v>
      </c>
    </row>
    <row r="40" spans="1:6" ht="12">
      <c r="A40" s="100" t="s">
        <v>121</v>
      </c>
      <c r="B40" s="55">
        <v>0</v>
      </c>
      <c r="C40" s="55">
        <v>0</v>
      </c>
      <c r="D40" s="55">
        <v>0</v>
      </c>
      <c r="E40" s="52" t="e">
        <f t="shared" si="3"/>
        <v>#DIV/0!</v>
      </c>
      <c r="F40" s="89" t="e">
        <f t="shared" si="2"/>
        <v>#DIV/0!</v>
      </c>
    </row>
    <row r="41" spans="1:6" ht="25.5">
      <c r="A41" s="99" t="s">
        <v>115</v>
      </c>
      <c r="B41" s="57">
        <v>874</v>
      </c>
      <c r="C41" s="57">
        <f>C42</f>
        <v>0</v>
      </c>
      <c r="D41" s="57">
        <v>0</v>
      </c>
      <c r="E41" s="49">
        <f t="shared" si="3"/>
        <v>0</v>
      </c>
      <c r="F41" s="89" t="e">
        <f t="shared" si="2"/>
        <v>#DIV/0!</v>
      </c>
    </row>
    <row r="42" spans="1:6" ht="24">
      <c r="A42" s="100" t="s">
        <v>116</v>
      </c>
      <c r="B42" s="55">
        <v>874</v>
      </c>
      <c r="C42" s="55">
        <v>0</v>
      </c>
      <c r="D42" s="55">
        <v>0</v>
      </c>
      <c r="E42" s="37">
        <f t="shared" si="3"/>
        <v>0</v>
      </c>
      <c r="F42" s="89" t="e">
        <f t="shared" si="2"/>
        <v>#DIV/0!</v>
      </c>
    </row>
    <row r="43" spans="1:6" ht="25.5">
      <c r="A43" s="99" t="s">
        <v>117</v>
      </c>
      <c r="B43" s="57">
        <v>0</v>
      </c>
      <c r="C43" s="57">
        <f>C44</f>
        <v>0</v>
      </c>
      <c r="D43" s="57">
        <v>0</v>
      </c>
      <c r="E43" s="49" t="e">
        <f t="shared" si="3"/>
        <v>#DIV/0!</v>
      </c>
      <c r="F43" s="89" t="e">
        <f t="shared" si="2"/>
        <v>#DIV/0!</v>
      </c>
    </row>
    <row r="44" spans="1:6" ht="24">
      <c r="A44" s="100" t="s">
        <v>118</v>
      </c>
      <c r="B44" s="55">
        <v>0</v>
      </c>
      <c r="C44" s="55">
        <v>0</v>
      </c>
      <c r="D44" s="55">
        <v>0</v>
      </c>
      <c r="E44" s="37" t="e">
        <f t="shared" si="3"/>
        <v>#DIV/0!</v>
      </c>
      <c r="F44" s="89" t="e">
        <f t="shared" si="2"/>
        <v>#DIV/0!</v>
      </c>
    </row>
    <row r="45" spans="1:6" ht="30">
      <c r="A45" s="101" t="s">
        <v>119</v>
      </c>
      <c r="B45" s="93">
        <v>0</v>
      </c>
      <c r="C45" s="93">
        <v>0</v>
      </c>
      <c r="D45" s="93">
        <v>0</v>
      </c>
      <c r="E45" s="94" t="e">
        <f t="shared" si="3"/>
        <v>#DIV/0!</v>
      </c>
      <c r="F45" s="89" t="e">
        <f t="shared" si="2"/>
        <v>#DIV/0!</v>
      </c>
    </row>
    <row r="46" spans="1:6" ht="30">
      <c r="A46" s="102" t="s">
        <v>120</v>
      </c>
      <c r="B46" s="103">
        <v>0</v>
      </c>
      <c r="C46" s="103">
        <v>0</v>
      </c>
      <c r="D46" s="103">
        <v>0</v>
      </c>
      <c r="E46" s="104" t="e">
        <f t="shared" si="3"/>
        <v>#DIV/0!</v>
      </c>
      <c r="F46" s="105" t="e">
        <f t="shared" si="2"/>
        <v>#DIV/0!</v>
      </c>
    </row>
  </sheetData>
  <mergeCells count="3">
    <mergeCell ref="A3:E3"/>
    <mergeCell ref="A26:E26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4"/>
  <sheetViews>
    <sheetView workbookViewId="0" topLeftCell="A100">
      <selection activeCell="F7" sqref="F7"/>
    </sheetView>
  </sheetViews>
  <sheetFormatPr defaultColWidth="9.140625" defaultRowHeight="15"/>
  <cols>
    <col min="1" max="1" width="8.28125" style="35" customWidth="1"/>
    <col min="2" max="2" width="8.140625" style="35" customWidth="1"/>
    <col min="3" max="3" width="5.7109375" style="35" customWidth="1"/>
    <col min="4" max="4" width="15.421875" style="35" customWidth="1"/>
    <col min="5" max="5" width="16.57421875" style="35" customWidth="1"/>
    <col min="6" max="6" width="20.140625" style="35" customWidth="1"/>
    <col min="7" max="7" width="16.57421875" style="35" customWidth="1"/>
    <col min="8" max="8" width="14.421875" style="35" customWidth="1"/>
    <col min="9" max="9" width="11.421875" style="35" customWidth="1"/>
    <col min="10" max="10" width="6.28125" style="35" customWidth="1"/>
    <col min="11" max="12" width="9.140625" style="35" customWidth="1"/>
    <col min="13" max="13" width="10.7109375" style="35" customWidth="1"/>
    <col min="14" max="14" width="9.140625" style="35" customWidth="1"/>
    <col min="15" max="15" width="10.00390625" style="35" bestFit="1" customWidth="1"/>
    <col min="16" max="16384" width="9.140625" style="35" customWidth="1"/>
  </cols>
  <sheetData>
    <row r="1" spans="1:12" ht="11.25" customHeight="1">
      <c r="A1" s="170" t="s">
        <v>105</v>
      </c>
      <c r="B1" s="171"/>
      <c r="K1" s="58"/>
      <c r="L1" s="58"/>
    </row>
    <row r="2" spans="1:12" ht="11.25" customHeight="1">
      <c r="A2" s="172" t="s">
        <v>201</v>
      </c>
      <c r="B2" s="173"/>
      <c r="C2" s="173"/>
      <c r="D2" s="173"/>
      <c r="E2" s="173"/>
      <c r="F2" s="170"/>
      <c r="G2" s="171"/>
      <c r="H2" s="171"/>
      <c r="I2" s="171"/>
      <c r="J2" s="171"/>
      <c r="K2" s="58"/>
      <c r="L2" s="58"/>
    </row>
    <row r="3" spans="1:12" ht="11.25" customHeight="1">
      <c r="A3" s="171"/>
      <c r="B3" s="171"/>
      <c r="C3" s="171"/>
      <c r="D3" s="171"/>
      <c r="E3" s="171"/>
      <c r="G3" s="58"/>
      <c r="H3" s="58"/>
      <c r="I3" s="58"/>
      <c r="J3" s="58"/>
      <c r="K3" s="58"/>
      <c r="L3" s="58"/>
    </row>
    <row r="4" spans="1:12" ht="11.25" customHeight="1">
      <c r="A4" s="171"/>
      <c r="B4" s="171"/>
      <c r="C4" s="171"/>
      <c r="D4" s="171"/>
      <c r="E4" s="171"/>
      <c r="G4" s="58"/>
      <c r="H4" s="58"/>
      <c r="I4" s="58"/>
      <c r="J4" s="58"/>
      <c r="K4" s="58"/>
      <c r="L4" s="58"/>
    </row>
    <row r="5" spans="1:12" ht="27" customHeight="1">
      <c r="A5" s="171"/>
      <c r="B5" s="171"/>
      <c r="C5" s="171"/>
      <c r="D5" s="171"/>
      <c r="E5" s="171"/>
      <c r="F5" s="58"/>
      <c r="G5" s="58"/>
      <c r="H5" s="58"/>
      <c r="I5" s="58"/>
      <c r="J5" s="58"/>
      <c r="K5" s="58"/>
      <c r="L5" s="58"/>
    </row>
    <row r="6" spans="1:15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5.5">
      <c r="A7" s="174" t="s">
        <v>143</v>
      </c>
      <c r="B7" s="175"/>
      <c r="C7" s="176"/>
      <c r="D7" s="66" t="s">
        <v>144</v>
      </c>
      <c r="E7" s="66" t="s">
        <v>197</v>
      </c>
      <c r="F7" s="67" t="s">
        <v>166</v>
      </c>
      <c r="G7" s="67" t="s">
        <v>198</v>
      </c>
      <c r="H7" s="67" t="s">
        <v>167</v>
      </c>
      <c r="I7" s="67" t="s">
        <v>168</v>
      </c>
      <c r="J7"/>
      <c r="K7"/>
      <c r="L7"/>
      <c r="M7"/>
      <c r="N7"/>
      <c r="O7"/>
    </row>
    <row r="8" spans="1:15" ht="52.5" customHeight="1">
      <c r="A8" s="177" t="s">
        <v>145</v>
      </c>
      <c r="B8" s="178"/>
      <c r="C8" s="179"/>
      <c r="D8" s="68" t="s">
        <v>146</v>
      </c>
      <c r="E8" s="69"/>
      <c r="F8" s="70"/>
      <c r="G8" s="70"/>
      <c r="H8" s="70"/>
      <c r="I8" s="70"/>
      <c r="J8"/>
      <c r="K8"/>
      <c r="L8"/>
      <c r="M8"/>
      <c r="N8"/>
      <c r="O8"/>
    </row>
    <row r="9" spans="1:15" ht="33" customHeight="1">
      <c r="A9" s="177" t="s">
        <v>147</v>
      </c>
      <c r="B9" s="178"/>
      <c r="C9" s="179"/>
      <c r="D9" s="68" t="s">
        <v>148</v>
      </c>
      <c r="E9" s="69"/>
      <c r="F9" s="70"/>
      <c r="G9" s="70"/>
      <c r="H9" s="70"/>
      <c r="I9" s="70"/>
      <c r="J9"/>
      <c r="K9"/>
      <c r="L9"/>
      <c r="M9"/>
      <c r="N9"/>
      <c r="O9"/>
    </row>
    <row r="10" spans="1:15" ht="36" customHeight="1">
      <c r="A10" s="180" t="s">
        <v>149</v>
      </c>
      <c r="B10" s="181"/>
      <c r="C10" s="182"/>
      <c r="D10" s="71" t="s">
        <v>150</v>
      </c>
      <c r="E10" s="72"/>
      <c r="F10" s="73"/>
      <c r="G10" s="149"/>
      <c r="H10" s="73"/>
      <c r="I10" s="74"/>
      <c r="J10"/>
      <c r="K10"/>
      <c r="L10"/>
      <c r="M10"/>
      <c r="N10"/>
      <c r="O10"/>
    </row>
    <row r="11" spans="1:15" s="60" customFormat="1" ht="36" customHeight="1">
      <c r="A11" s="79">
        <v>63</v>
      </c>
      <c r="B11" s="80"/>
      <c r="C11" s="71"/>
      <c r="D11" s="84" t="s">
        <v>169</v>
      </c>
      <c r="E11" s="150">
        <v>1264480.54</v>
      </c>
      <c r="F11" s="73">
        <v>1294037.71</v>
      </c>
      <c r="G11" s="73">
        <v>1575781.24</v>
      </c>
      <c r="H11" s="73">
        <f>G11/E11*100</f>
        <v>124.61886048479639</v>
      </c>
      <c r="I11" s="74">
        <f>G11/F11*100</f>
        <v>121.77243582800999</v>
      </c>
      <c r="J11"/>
      <c r="K11"/>
      <c r="L11"/>
      <c r="M11"/>
      <c r="N11"/>
      <c r="O11"/>
    </row>
    <row r="12" spans="1:15" ht="36" customHeight="1">
      <c r="A12" s="177">
        <v>3</v>
      </c>
      <c r="B12" s="178"/>
      <c r="C12" s="179"/>
      <c r="D12" s="68" t="s">
        <v>151</v>
      </c>
      <c r="E12" s="69">
        <f>E13+E17+E36</f>
        <v>1286323.87</v>
      </c>
      <c r="F12" s="70">
        <f>F13+F17+F36</f>
        <v>1354826.76</v>
      </c>
      <c r="G12" s="142">
        <f>G13+G36+G17</f>
        <v>1547143.563</v>
      </c>
      <c r="H12" s="73">
        <f aca="true" t="shared" si="0" ref="H12:H107">G12/E12*100</f>
        <v>120.27636267062354</v>
      </c>
      <c r="I12" s="74">
        <f aca="true" t="shared" si="1" ref="I12:I107">G12/F12*100</f>
        <v>114.19493684934301</v>
      </c>
      <c r="J12"/>
      <c r="K12"/>
      <c r="L12"/>
      <c r="M12"/>
      <c r="N12"/>
      <c r="O12"/>
    </row>
    <row r="13" spans="1:15" ht="54.75" customHeight="1">
      <c r="A13" s="183">
        <v>31</v>
      </c>
      <c r="B13" s="184"/>
      <c r="C13" s="185"/>
      <c r="D13" s="75" t="s">
        <v>152</v>
      </c>
      <c r="E13" s="69">
        <f>E14+E15+E16</f>
        <v>1065221.05</v>
      </c>
      <c r="F13" s="70">
        <v>1067496.96</v>
      </c>
      <c r="G13" s="142">
        <f>G14+G15+G16</f>
        <v>1296390.293</v>
      </c>
      <c r="H13" s="73">
        <f t="shared" si="0"/>
        <v>121.70152786597674</v>
      </c>
      <c r="I13" s="74">
        <f t="shared" si="1"/>
        <v>121.44205946965883</v>
      </c>
      <c r="J13"/>
      <c r="K13"/>
      <c r="L13"/>
      <c r="M13"/>
      <c r="N13"/>
      <c r="O13"/>
    </row>
    <row r="14" spans="1:15" s="113" customFormat="1" ht="54.75" customHeight="1">
      <c r="A14" s="108">
        <v>3111</v>
      </c>
      <c r="B14" s="109"/>
      <c r="C14" s="110"/>
      <c r="D14" s="111"/>
      <c r="E14" s="69">
        <v>896021.46</v>
      </c>
      <c r="F14" s="70"/>
      <c r="G14" s="70">
        <v>1082864.843</v>
      </c>
      <c r="H14" s="73"/>
      <c r="I14" s="74"/>
      <c r="J14"/>
      <c r="K14"/>
      <c r="L14"/>
      <c r="M14"/>
      <c r="N14"/>
      <c r="O14"/>
    </row>
    <row r="15" spans="1:15" s="113" customFormat="1" ht="54.75" customHeight="1">
      <c r="A15" s="108">
        <v>3121</v>
      </c>
      <c r="B15" s="109"/>
      <c r="C15" s="110"/>
      <c r="D15" s="111"/>
      <c r="E15" s="69">
        <v>34065.93</v>
      </c>
      <c r="F15" s="70"/>
      <c r="G15" s="70">
        <v>49217.74</v>
      </c>
      <c r="H15" s="73"/>
      <c r="I15" s="74"/>
      <c r="J15"/>
      <c r="K15"/>
      <c r="L15"/>
      <c r="M15"/>
      <c r="N15"/>
      <c r="O15"/>
    </row>
    <row r="16" spans="1:15" s="113" customFormat="1" ht="54.75" customHeight="1">
      <c r="A16" s="108">
        <v>3133</v>
      </c>
      <c r="B16" s="109"/>
      <c r="C16" s="110"/>
      <c r="D16" s="111"/>
      <c r="E16" s="69">
        <v>135133.66</v>
      </c>
      <c r="F16" s="70"/>
      <c r="G16" s="70">
        <v>164307.71</v>
      </c>
      <c r="H16" s="73"/>
      <c r="I16" s="74"/>
      <c r="J16"/>
      <c r="K16"/>
      <c r="L16"/>
      <c r="M16"/>
      <c r="N16"/>
      <c r="O16"/>
    </row>
    <row r="17" spans="1:15" ht="29.25" customHeight="1">
      <c r="A17" s="183">
        <v>32</v>
      </c>
      <c r="B17" s="184"/>
      <c r="C17" s="185"/>
      <c r="D17" s="75" t="s">
        <v>153</v>
      </c>
      <c r="E17" s="69">
        <f>SUM(E18:E35)</f>
        <v>163752.45999999996</v>
      </c>
      <c r="F17" s="70">
        <v>226808.19</v>
      </c>
      <c r="G17" s="142">
        <f>SUM(G18:G35)</f>
        <v>190118.61000000002</v>
      </c>
      <c r="H17" s="73">
        <f t="shared" si="0"/>
        <v>116.10122376176825</v>
      </c>
      <c r="I17" s="74">
        <f t="shared" si="1"/>
        <v>83.8235206585794</v>
      </c>
      <c r="J17"/>
      <c r="K17"/>
      <c r="L17"/>
      <c r="M17"/>
      <c r="N17"/>
      <c r="O17"/>
    </row>
    <row r="18" spans="1:15" s="113" customFormat="1" ht="29.25" customHeight="1">
      <c r="A18" s="108">
        <v>3212</v>
      </c>
      <c r="B18" s="109"/>
      <c r="C18" s="110"/>
      <c r="D18" s="111"/>
      <c r="E18" s="69">
        <v>35038.19</v>
      </c>
      <c r="F18" s="70"/>
      <c r="G18" s="70">
        <v>34206.1</v>
      </c>
      <c r="H18" s="73"/>
      <c r="I18" s="74"/>
      <c r="J18"/>
      <c r="K18"/>
      <c r="L18"/>
      <c r="M18"/>
      <c r="N18"/>
      <c r="O18"/>
    </row>
    <row r="19" spans="1:15" s="113" customFormat="1" ht="29.25" customHeight="1">
      <c r="A19" s="108">
        <v>3211</v>
      </c>
      <c r="B19" s="109"/>
      <c r="C19" s="110"/>
      <c r="D19" s="111"/>
      <c r="E19" s="69">
        <v>238.9</v>
      </c>
      <c r="F19" s="70"/>
      <c r="G19" s="70">
        <v>279.24</v>
      </c>
      <c r="H19" s="73"/>
      <c r="I19" s="74"/>
      <c r="J19"/>
      <c r="K19"/>
      <c r="L19"/>
      <c r="M19"/>
      <c r="N19"/>
      <c r="O19"/>
    </row>
    <row r="20" spans="1:15" s="124" customFormat="1" ht="29.25" customHeight="1">
      <c r="A20" s="126">
        <v>3213</v>
      </c>
      <c r="B20" s="127"/>
      <c r="C20" s="128"/>
      <c r="D20" s="125"/>
      <c r="E20" s="69">
        <v>3676.42</v>
      </c>
      <c r="F20" s="70"/>
      <c r="G20" s="70">
        <v>250</v>
      </c>
      <c r="H20" s="73"/>
      <c r="I20" s="74"/>
      <c r="J20"/>
      <c r="K20"/>
      <c r="L20"/>
      <c r="M20"/>
      <c r="N20"/>
      <c r="O20"/>
    </row>
    <row r="21" spans="1:15" s="113" customFormat="1" ht="29.25" customHeight="1">
      <c r="A21" s="108">
        <v>3221</v>
      </c>
      <c r="B21" s="109"/>
      <c r="C21" s="110"/>
      <c r="D21" s="111"/>
      <c r="E21" s="69">
        <v>7280.36</v>
      </c>
      <c r="F21" s="70"/>
      <c r="G21" s="70">
        <v>10344.91</v>
      </c>
      <c r="H21" s="73"/>
      <c r="I21" s="74"/>
      <c r="J21"/>
      <c r="K21"/>
      <c r="L21"/>
      <c r="M21"/>
      <c r="N21"/>
      <c r="O21"/>
    </row>
    <row r="22" spans="1:15" s="113" customFormat="1" ht="29.25" customHeight="1">
      <c r="A22" s="108">
        <v>3222</v>
      </c>
      <c r="B22" s="109"/>
      <c r="C22" s="110"/>
      <c r="D22" s="111"/>
      <c r="E22" s="69">
        <v>6826.36</v>
      </c>
      <c r="F22" s="70"/>
      <c r="G22" s="70">
        <v>23944.25</v>
      </c>
      <c r="H22" s="73"/>
      <c r="I22" s="74"/>
      <c r="J22"/>
      <c r="K22"/>
      <c r="L22"/>
      <c r="M22"/>
      <c r="N22"/>
      <c r="O22"/>
    </row>
    <row r="23" spans="1:15" s="113" customFormat="1" ht="29.25" customHeight="1">
      <c r="A23" s="108">
        <v>3223</v>
      </c>
      <c r="B23" s="109"/>
      <c r="C23" s="110"/>
      <c r="D23" s="111"/>
      <c r="E23" s="69">
        <v>3527.27</v>
      </c>
      <c r="F23" s="70"/>
      <c r="G23" s="70">
        <v>3515.93</v>
      </c>
      <c r="H23" s="73"/>
      <c r="I23" s="74"/>
      <c r="J23"/>
      <c r="K23"/>
      <c r="L23"/>
      <c r="M23"/>
      <c r="N23"/>
      <c r="O23"/>
    </row>
    <row r="24" spans="1:15" s="140" customFormat="1" ht="29.25" customHeight="1">
      <c r="A24" s="134">
        <v>3224</v>
      </c>
      <c r="B24" s="135"/>
      <c r="C24" s="136"/>
      <c r="D24" s="139"/>
      <c r="E24" s="69"/>
      <c r="F24" s="70"/>
      <c r="G24" s="70">
        <v>5.45</v>
      </c>
      <c r="H24" s="73"/>
      <c r="I24" s="74"/>
      <c r="J24"/>
      <c r="K24"/>
      <c r="L24"/>
      <c r="M24"/>
      <c r="N24"/>
      <c r="O24"/>
    </row>
    <row r="25" spans="1:15" s="113" customFormat="1" ht="29.25" customHeight="1">
      <c r="A25" s="108">
        <v>3231</v>
      </c>
      <c r="B25" s="109"/>
      <c r="C25" s="110"/>
      <c r="D25" s="111"/>
      <c r="E25" s="69">
        <v>96604.72</v>
      </c>
      <c r="F25" s="70"/>
      <c r="G25" s="70">
        <v>108445.25</v>
      </c>
      <c r="H25" s="73"/>
      <c r="I25" s="74"/>
      <c r="J25"/>
      <c r="K25"/>
      <c r="L25"/>
      <c r="M25"/>
      <c r="N25"/>
      <c r="O25"/>
    </row>
    <row r="26" spans="1:15" s="113" customFormat="1" ht="29.25" customHeight="1">
      <c r="A26" s="108">
        <v>3232</v>
      </c>
      <c r="B26" s="109"/>
      <c r="C26" s="110"/>
      <c r="D26" s="111"/>
      <c r="E26" s="69">
        <v>780.74</v>
      </c>
      <c r="F26" s="70"/>
      <c r="G26" s="70">
        <v>1119.17</v>
      </c>
      <c r="H26" s="73"/>
      <c r="I26" s="74"/>
      <c r="J26"/>
      <c r="K26"/>
      <c r="L26"/>
      <c r="M26"/>
      <c r="N26"/>
      <c r="O26"/>
    </row>
    <row r="27" spans="1:15" s="140" customFormat="1" ht="29.25" customHeight="1">
      <c r="A27" s="134">
        <v>3233</v>
      </c>
      <c r="B27" s="135"/>
      <c r="C27" s="136"/>
      <c r="D27" s="139"/>
      <c r="E27" s="69">
        <v>248.86</v>
      </c>
      <c r="F27" s="70"/>
      <c r="G27" s="70"/>
      <c r="H27" s="73"/>
      <c r="I27" s="74"/>
      <c r="J27"/>
      <c r="K27"/>
      <c r="L27"/>
      <c r="M27"/>
      <c r="N27"/>
      <c r="O27"/>
    </row>
    <row r="28" spans="1:15" s="113" customFormat="1" ht="29.25" customHeight="1">
      <c r="A28" s="108">
        <v>3235</v>
      </c>
      <c r="B28" s="109"/>
      <c r="C28" s="110"/>
      <c r="D28" s="111"/>
      <c r="E28" s="69">
        <v>1826.61</v>
      </c>
      <c r="F28" s="70"/>
      <c r="G28" s="70">
        <v>1826.76</v>
      </c>
      <c r="H28" s="73"/>
      <c r="I28" s="74"/>
      <c r="J28"/>
      <c r="K28"/>
      <c r="L28"/>
      <c r="M28"/>
      <c r="N28"/>
      <c r="O28"/>
    </row>
    <row r="29" spans="1:15" s="140" customFormat="1" ht="29.25" customHeight="1">
      <c r="A29" s="134">
        <v>3236</v>
      </c>
      <c r="B29" s="135"/>
      <c r="C29" s="136"/>
      <c r="D29" s="139"/>
      <c r="E29" s="69">
        <v>1878.03</v>
      </c>
      <c r="F29" s="70"/>
      <c r="G29" s="70"/>
      <c r="H29" s="73"/>
      <c r="I29" s="74"/>
      <c r="J29"/>
      <c r="K29"/>
      <c r="L29"/>
      <c r="M29"/>
      <c r="N29"/>
      <c r="O29"/>
    </row>
    <row r="30" spans="1:15" s="124" customFormat="1" ht="29.25" customHeight="1">
      <c r="A30" s="126">
        <v>3237</v>
      </c>
      <c r="B30" s="127"/>
      <c r="C30" s="128"/>
      <c r="D30" s="125"/>
      <c r="E30" s="69">
        <v>2079.42</v>
      </c>
      <c r="F30" s="70"/>
      <c r="G30" s="70">
        <v>2371.78</v>
      </c>
      <c r="H30" s="73"/>
      <c r="I30" s="74"/>
      <c r="J30"/>
      <c r="K30"/>
      <c r="L30"/>
      <c r="M30"/>
      <c r="N30"/>
      <c r="O30"/>
    </row>
    <row r="31" spans="1:15" s="113" customFormat="1" ht="29.25" customHeight="1">
      <c r="A31" s="108">
        <v>3239</v>
      </c>
      <c r="B31" s="109"/>
      <c r="C31" s="110"/>
      <c r="D31" s="111"/>
      <c r="E31" s="69">
        <v>1375.63</v>
      </c>
      <c r="F31" s="70"/>
      <c r="G31" s="70">
        <v>1327.7</v>
      </c>
      <c r="H31" s="73"/>
      <c r="I31" s="74"/>
      <c r="J31"/>
      <c r="K31"/>
      <c r="L31"/>
      <c r="M31"/>
      <c r="N31"/>
      <c r="O31"/>
    </row>
    <row r="32" spans="1:15" s="124" customFormat="1" ht="29.25" customHeight="1">
      <c r="A32" s="126">
        <v>3293</v>
      </c>
      <c r="B32" s="127"/>
      <c r="C32" s="128"/>
      <c r="D32" s="125"/>
      <c r="E32" s="69"/>
      <c r="F32" s="70"/>
      <c r="G32" s="70">
        <v>18.31</v>
      </c>
      <c r="H32" s="73"/>
      <c r="I32" s="74"/>
      <c r="J32"/>
      <c r="K32"/>
      <c r="L32"/>
      <c r="M32"/>
      <c r="N32"/>
      <c r="O32"/>
    </row>
    <row r="33" spans="1:15" s="140" customFormat="1" ht="29.25" customHeight="1">
      <c r="A33" s="134">
        <v>3291</v>
      </c>
      <c r="B33" s="135"/>
      <c r="C33" s="136"/>
      <c r="D33" s="139"/>
      <c r="E33" s="69">
        <v>1262.71</v>
      </c>
      <c r="F33" s="70"/>
      <c r="G33" s="70">
        <v>986.37</v>
      </c>
      <c r="H33" s="73"/>
      <c r="I33" s="74"/>
      <c r="J33"/>
      <c r="K33"/>
      <c r="L33"/>
      <c r="M33"/>
      <c r="N33"/>
      <c r="O33"/>
    </row>
    <row r="34" spans="1:15" s="113" customFormat="1" ht="29.25" customHeight="1">
      <c r="A34" s="108">
        <v>32955</v>
      </c>
      <c r="B34" s="109"/>
      <c r="C34" s="110"/>
      <c r="D34" s="111"/>
      <c r="E34" s="69">
        <v>1108.24</v>
      </c>
      <c r="F34" s="70"/>
      <c r="G34" s="70">
        <v>1384.43</v>
      </c>
      <c r="H34" s="73"/>
      <c r="I34" s="74"/>
      <c r="J34"/>
      <c r="K34"/>
      <c r="L34"/>
      <c r="M34"/>
      <c r="N34"/>
      <c r="O34"/>
    </row>
    <row r="35" spans="1:15" s="140" customFormat="1" ht="29.25" customHeight="1">
      <c r="A35" s="134">
        <v>3299</v>
      </c>
      <c r="B35" s="135"/>
      <c r="C35" s="136"/>
      <c r="D35" s="139"/>
      <c r="E35" s="69"/>
      <c r="F35" s="70"/>
      <c r="G35" s="70">
        <v>92.96</v>
      </c>
      <c r="H35" s="73"/>
      <c r="I35" s="74"/>
      <c r="J35"/>
      <c r="K35"/>
      <c r="L35"/>
      <c r="M35"/>
      <c r="N35"/>
      <c r="O35"/>
    </row>
    <row r="36" spans="1:15" ht="24.75" customHeight="1">
      <c r="A36" s="143">
        <v>37</v>
      </c>
      <c r="B36" s="77"/>
      <c r="C36" s="78"/>
      <c r="D36" s="75" t="s">
        <v>154</v>
      </c>
      <c r="E36" s="69">
        <f>E37+E38</f>
        <v>57350.36</v>
      </c>
      <c r="F36" s="70">
        <v>60521.61</v>
      </c>
      <c r="G36" s="142">
        <f>G37+G38</f>
        <v>60634.659999999996</v>
      </c>
      <c r="H36" s="73">
        <f t="shared" si="0"/>
        <v>105.72672952706834</v>
      </c>
      <c r="I36" s="74">
        <f t="shared" si="1"/>
        <v>100.18679278360241</v>
      </c>
      <c r="J36"/>
      <c r="K36"/>
      <c r="L36"/>
      <c r="M36"/>
      <c r="N36"/>
      <c r="O36"/>
    </row>
    <row r="37" spans="1:15" s="113" customFormat="1" ht="24.75" customHeight="1">
      <c r="A37" s="108">
        <v>37219</v>
      </c>
      <c r="B37" s="109"/>
      <c r="C37" s="110"/>
      <c r="D37" s="111"/>
      <c r="E37" s="69">
        <v>56356.29</v>
      </c>
      <c r="F37" s="70"/>
      <c r="G37" s="70">
        <v>59559.49</v>
      </c>
      <c r="H37" s="73"/>
      <c r="I37" s="74"/>
      <c r="J37"/>
      <c r="K37"/>
      <c r="L37"/>
      <c r="M37"/>
      <c r="N37"/>
      <c r="O37"/>
    </row>
    <row r="38" spans="1:15" s="140" customFormat="1" ht="24.75" customHeight="1">
      <c r="A38" s="134">
        <v>37229</v>
      </c>
      <c r="B38" s="135"/>
      <c r="C38" s="136"/>
      <c r="D38" s="139"/>
      <c r="E38" s="69">
        <v>994.07</v>
      </c>
      <c r="F38" s="70"/>
      <c r="G38" s="70">
        <v>1075.17</v>
      </c>
      <c r="H38" s="73"/>
      <c r="I38" s="74"/>
      <c r="J38"/>
      <c r="K38"/>
      <c r="L38"/>
      <c r="M38"/>
      <c r="N38"/>
      <c r="O38"/>
    </row>
    <row r="39" spans="1:15" ht="48" customHeight="1">
      <c r="A39" s="180" t="s">
        <v>155</v>
      </c>
      <c r="B39" s="181"/>
      <c r="C39" s="182"/>
      <c r="D39" s="71" t="s">
        <v>156</v>
      </c>
      <c r="E39" s="72">
        <f>E40+E41</f>
        <v>72727.26</v>
      </c>
      <c r="F39" s="73">
        <f>F40+F41</f>
        <v>136148.98</v>
      </c>
      <c r="G39" s="73">
        <f>G40+G41</f>
        <v>254863.22</v>
      </c>
      <c r="H39" s="73">
        <f t="shared" si="0"/>
        <v>350.43698882647305</v>
      </c>
      <c r="I39" s="74">
        <f t="shared" si="1"/>
        <v>187.19436605400935</v>
      </c>
      <c r="J39"/>
      <c r="K39"/>
      <c r="L39"/>
      <c r="M39"/>
      <c r="N39"/>
      <c r="O39"/>
    </row>
    <row r="40" spans="1:15" s="60" customFormat="1" ht="48" customHeight="1">
      <c r="A40" s="79">
        <v>67</v>
      </c>
      <c r="B40" s="80"/>
      <c r="C40" s="71"/>
      <c r="D40" s="84" t="s">
        <v>169</v>
      </c>
      <c r="E40" s="85">
        <v>71956.4</v>
      </c>
      <c r="F40" s="73">
        <v>134954.47</v>
      </c>
      <c r="G40" s="73">
        <v>254351.37</v>
      </c>
      <c r="H40" s="73">
        <f t="shared" si="0"/>
        <v>353.479843349584</v>
      </c>
      <c r="I40" s="74">
        <f t="shared" si="1"/>
        <v>188.4719861446605</v>
      </c>
      <c r="J40"/>
      <c r="K40"/>
      <c r="L40"/>
      <c r="M40"/>
      <c r="N40"/>
      <c r="O40"/>
    </row>
    <row r="41" spans="1:15" s="65" customFormat="1" ht="25.5" customHeight="1">
      <c r="A41" s="79">
        <v>639</v>
      </c>
      <c r="B41" s="80"/>
      <c r="C41" s="71"/>
      <c r="D41" s="84"/>
      <c r="E41" s="85">
        <v>770.86</v>
      </c>
      <c r="F41" s="73">
        <v>1194.51</v>
      </c>
      <c r="G41" s="73">
        <v>511.85</v>
      </c>
      <c r="H41" s="73">
        <f t="shared" si="0"/>
        <v>66.39986508574839</v>
      </c>
      <c r="I41" s="74">
        <f t="shared" si="1"/>
        <v>42.85020636076718</v>
      </c>
      <c r="J41"/>
      <c r="K41"/>
      <c r="L41"/>
      <c r="M41"/>
      <c r="N41"/>
      <c r="O41"/>
    </row>
    <row r="42" spans="1:15" ht="15">
      <c r="A42" s="76">
        <v>3</v>
      </c>
      <c r="B42" s="77"/>
      <c r="C42" s="78"/>
      <c r="D42" s="68" t="s">
        <v>170</v>
      </c>
      <c r="E42" s="69">
        <f>E47+E43+E68+E70</f>
        <v>83910.14300000001</v>
      </c>
      <c r="F42" s="70">
        <f>F47+F68</f>
        <v>130363.04999999999</v>
      </c>
      <c r="G42" s="70">
        <f>G43+G47+G68</f>
        <v>172828.49</v>
      </c>
      <c r="H42" s="73">
        <f t="shared" si="0"/>
        <v>205.968532314383</v>
      </c>
      <c r="I42" s="74">
        <f t="shared" si="1"/>
        <v>132.5747518180957</v>
      </c>
      <c r="J42"/>
      <c r="K42"/>
      <c r="L42"/>
      <c r="M42"/>
      <c r="N42"/>
      <c r="O42"/>
    </row>
    <row r="43" spans="1:15" s="113" customFormat="1" ht="15">
      <c r="A43" s="143">
        <v>31</v>
      </c>
      <c r="B43" s="109"/>
      <c r="C43" s="110"/>
      <c r="D43" s="112"/>
      <c r="E43" s="69">
        <f>E44+E45+E46</f>
        <v>0</v>
      </c>
      <c r="F43" s="70"/>
      <c r="G43" s="142">
        <f>G44+G45+G46</f>
        <v>30874.93</v>
      </c>
      <c r="H43" s="73"/>
      <c r="I43" s="74"/>
      <c r="J43"/>
      <c r="K43"/>
      <c r="L43"/>
      <c r="M43"/>
      <c r="N43"/>
      <c r="O43"/>
    </row>
    <row r="44" spans="1:15" ht="25.5" customHeight="1">
      <c r="A44" s="76">
        <v>3111</v>
      </c>
      <c r="B44" s="77"/>
      <c r="C44" s="78"/>
      <c r="D44" s="75"/>
      <c r="E44" s="69"/>
      <c r="F44" s="70">
        <v>3131.47</v>
      </c>
      <c r="G44" s="70">
        <v>23154.4</v>
      </c>
      <c r="H44" s="73" t="e">
        <f t="shared" si="0"/>
        <v>#DIV/0!</v>
      </c>
      <c r="I44" s="74">
        <f t="shared" si="1"/>
        <v>739.4099256898518</v>
      </c>
      <c r="J44"/>
      <c r="K44"/>
      <c r="L44"/>
      <c r="M44"/>
      <c r="N44"/>
      <c r="O44"/>
    </row>
    <row r="45" spans="1:15" s="140" customFormat="1" ht="25.5" customHeight="1">
      <c r="A45" s="134">
        <v>3121</v>
      </c>
      <c r="B45" s="135"/>
      <c r="C45" s="136"/>
      <c r="D45" s="139"/>
      <c r="E45" s="69"/>
      <c r="F45" s="70"/>
      <c r="G45" s="70">
        <v>3900</v>
      </c>
      <c r="H45" s="73" t="e">
        <f t="shared" si="0"/>
        <v>#DIV/0!</v>
      </c>
      <c r="I45" s="74"/>
      <c r="J45"/>
      <c r="K45"/>
      <c r="L45"/>
      <c r="M45"/>
      <c r="N45"/>
      <c r="O45"/>
    </row>
    <row r="46" spans="1:15" s="140" customFormat="1" ht="25.5" customHeight="1">
      <c r="A46" s="134">
        <v>3132</v>
      </c>
      <c r="B46" s="135"/>
      <c r="C46" s="136"/>
      <c r="D46" s="139"/>
      <c r="E46" s="69"/>
      <c r="F46" s="70"/>
      <c r="G46" s="70">
        <v>3820.53</v>
      </c>
      <c r="H46" s="73" t="e">
        <f t="shared" si="0"/>
        <v>#DIV/0!</v>
      </c>
      <c r="I46" s="74"/>
      <c r="J46"/>
      <c r="K46"/>
      <c r="L46"/>
      <c r="M46"/>
      <c r="N46"/>
      <c r="O46"/>
    </row>
    <row r="47" spans="1:15" ht="22.5" customHeight="1">
      <c r="A47" s="143">
        <v>32</v>
      </c>
      <c r="B47" s="77"/>
      <c r="C47" s="78"/>
      <c r="D47" s="75"/>
      <c r="E47" s="69">
        <f>SUM(E48:E67)</f>
        <v>83246.50300000001</v>
      </c>
      <c r="F47" s="70">
        <v>129947.62</v>
      </c>
      <c r="G47" s="142">
        <f>SUM(G48:G67)</f>
        <v>141384.66999999998</v>
      </c>
      <c r="H47" s="73">
        <f t="shared" si="0"/>
        <v>169.83856967541323</v>
      </c>
      <c r="I47" s="74">
        <f t="shared" si="1"/>
        <v>108.80127700684321</v>
      </c>
      <c r="J47"/>
      <c r="K47"/>
      <c r="L47"/>
      <c r="M47"/>
      <c r="N47"/>
      <c r="O47"/>
    </row>
    <row r="48" spans="1:15" s="113" customFormat="1" ht="22.5" customHeight="1">
      <c r="A48" s="108">
        <v>3211</v>
      </c>
      <c r="B48" s="109"/>
      <c r="C48" s="110"/>
      <c r="D48" s="111"/>
      <c r="E48" s="69">
        <v>3944.6</v>
      </c>
      <c r="F48" s="70"/>
      <c r="G48" s="70">
        <v>5114.92</v>
      </c>
      <c r="H48" s="73"/>
      <c r="I48" s="74"/>
      <c r="J48"/>
      <c r="K48"/>
      <c r="L48"/>
      <c r="M48"/>
      <c r="N48"/>
      <c r="O48"/>
    </row>
    <row r="49" spans="1:15" s="113" customFormat="1" ht="22.5" customHeight="1">
      <c r="A49" s="108">
        <v>3212</v>
      </c>
      <c r="B49" s="109"/>
      <c r="C49" s="110"/>
      <c r="D49" s="111"/>
      <c r="E49" s="69"/>
      <c r="F49" s="70"/>
      <c r="G49" s="70">
        <v>2935.32</v>
      </c>
      <c r="H49" s="73"/>
      <c r="I49" s="74"/>
      <c r="J49"/>
      <c r="K49"/>
      <c r="L49"/>
      <c r="M49"/>
      <c r="N49"/>
      <c r="O49"/>
    </row>
    <row r="50" spans="1:15" s="113" customFormat="1" ht="22.5" customHeight="1">
      <c r="A50" s="108">
        <v>3213</v>
      </c>
      <c r="B50" s="109"/>
      <c r="C50" s="110"/>
      <c r="D50" s="111"/>
      <c r="E50" s="69">
        <v>3523.78</v>
      </c>
      <c r="F50" s="70"/>
      <c r="G50" s="70">
        <v>1327.23</v>
      </c>
      <c r="H50" s="73"/>
      <c r="I50" s="74"/>
      <c r="J50"/>
      <c r="K50"/>
      <c r="L50"/>
      <c r="M50"/>
      <c r="N50"/>
      <c r="O50"/>
    </row>
    <row r="51" spans="1:15" s="113" customFormat="1" ht="22.5" customHeight="1">
      <c r="A51" s="108">
        <v>3221</v>
      </c>
      <c r="B51" s="109"/>
      <c r="C51" s="110"/>
      <c r="D51" s="111"/>
      <c r="E51" s="69">
        <v>3312.94</v>
      </c>
      <c r="F51" s="70"/>
      <c r="G51" s="70">
        <v>4153.84</v>
      </c>
      <c r="H51" s="73"/>
      <c r="I51" s="74"/>
      <c r="J51"/>
      <c r="K51"/>
      <c r="L51"/>
      <c r="M51"/>
      <c r="N51"/>
      <c r="O51"/>
    </row>
    <row r="52" spans="1:15" s="113" customFormat="1" ht="22.5" customHeight="1">
      <c r="A52" s="108">
        <v>3223</v>
      </c>
      <c r="B52" s="109"/>
      <c r="C52" s="110"/>
      <c r="D52" s="111"/>
      <c r="E52" s="69">
        <v>17273</v>
      </c>
      <c r="F52" s="70"/>
      <c r="G52" s="70">
        <v>11489.17</v>
      </c>
      <c r="H52" s="73"/>
      <c r="I52" s="74"/>
      <c r="J52"/>
      <c r="K52"/>
      <c r="L52"/>
      <c r="M52"/>
      <c r="N52"/>
      <c r="O52"/>
    </row>
    <row r="53" spans="1:15" s="113" customFormat="1" ht="22.5" customHeight="1">
      <c r="A53" s="108">
        <v>3224</v>
      </c>
      <c r="B53" s="109"/>
      <c r="C53" s="110"/>
      <c r="D53" s="111"/>
      <c r="E53" s="69">
        <v>657.11</v>
      </c>
      <c r="F53" s="70"/>
      <c r="G53" s="70">
        <v>608.89</v>
      </c>
      <c r="H53" s="73"/>
      <c r="I53" s="74"/>
      <c r="J53"/>
      <c r="K53"/>
      <c r="L53"/>
      <c r="M53"/>
      <c r="N53"/>
      <c r="O53"/>
    </row>
    <row r="54" spans="1:15" s="113" customFormat="1" ht="22.5" customHeight="1">
      <c r="A54" s="108">
        <v>3225</v>
      </c>
      <c r="B54" s="109"/>
      <c r="C54" s="110"/>
      <c r="D54" s="111"/>
      <c r="E54" s="69"/>
      <c r="F54" s="70"/>
      <c r="G54" s="70">
        <v>2301.38</v>
      </c>
      <c r="H54" s="73"/>
      <c r="I54" s="74"/>
      <c r="J54"/>
      <c r="K54"/>
      <c r="L54"/>
      <c r="M54"/>
      <c r="N54"/>
      <c r="O54"/>
    </row>
    <row r="55" spans="1:15" s="140" customFormat="1" ht="22.5" customHeight="1">
      <c r="A55" s="134">
        <v>3227</v>
      </c>
      <c r="B55" s="135"/>
      <c r="C55" s="136"/>
      <c r="D55" s="139"/>
      <c r="E55" s="69">
        <v>72.99</v>
      </c>
      <c r="F55" s="70"/>
      <c r="G55" s="70"/>
      <c r="H55" s="73"/>
      <c r="I55" s="74"/>
      <c r="J55"/>
      <c r="K55"/>
      <c r="L55"/>
      <c r="M55"/>
      <c r="N55"/>
      <c r="O55"/>
    </row>
    <row r="56" spans="1:15" s="113" customFormat="1" ht="22.5" customHeight="1">
      <c r="A56" s="108">
        <v>3231</v>
      </c>
      <c r="B56" s="109"/>
      <c r="C56" s="110"/>
      <c r="D56" s="111"/>
      <c r="E56" s="69">
        <v>23653.31</v>
      </c>
      <c r="F56" s="70"/>
      <c r="G56" s="70">
        <v>88499.67</v>
      </c>
      <c r="H56" s="73"/>
      <c r="I56" s="74"/>
      <c r="J56"/>
      <c r="K56"/>
      <c r="L56"/>
      <c r="M56"/>
      <c r="N56"/>
      <c r="O56"/>
    </row>
    <row r="57" spans="1:15" s="113" customFormat="1" ht="22.5" customHeight="1">
      <c r="A57" s="108">
        <v>3232</v>
      </c>
      <c r="B57" s="109"/>
      <c r="C57" s="110"/>
      <c r="D57" s="111"/>
      <c r="E57" s="69">
        <v>3824.77</v>
      </c>
      <c r="F57" s="70"/>
      <c r="G57" s="70">
        <v>2371.54</v>
      </c>
      <c r="H57" s="73"/>
      <c r="I57" s="74"/>
      <c r="J57"/>
      <c r="K57"/>
      <c r="L57"/>
      <c r="M57"/>
      <c r="N57"/>
      <c r="O57"/>
    </row>
    <row r="58" spans="1:15" s="140" customFormat="1" ht="22.5" customHeight="1">
      <c r="A58" s="134">
        <v>3233</v>
      </c>
      <c r="B58" s="135"/>
      <c r="C58" s="136"/>
      <c r="D58" s="139"/>
      <c r="E58" s="69">
        <v>1559.36</v>
      </c>
      <c r="F58" s="70"/>
      <c r="G58" s="70">
        <v>248.85</v>
      </c>
      <c r="H58" s="73"/>
      <c r="I58" s="74"/>
      <c r="J58"/>
      <c r="K58"/>
      <c r="L58"/>
      <c r="M58"/>
      <c r="N58"/>
      <c r="O58"/>
    </row>
    <row r="59" spans="1:15" s="113" customFormat="1" ht="22.5" customHeight="1">
      <c r="A59" s="108">
        <v>3234</v>
      </c>
      <c r="B59" s="109"/>
      <c r="C59" s="110"/>
      <c r="D59" s="111"/>
      <c r="E59" s="69">
        <v>3692.48</v>
      </c>
      <c r="F59" s="70"/>
      <c r="G59" s="70">
        <v>4231.54</v>
      </c>
      <c r="H59" s="73"/>
      <c r="I59" s="74"/>
      <c r="J59"/>
      <c r="K59"/>
      <c r="L59"/>
      <c r="M59"/>
      <c r="N59"/>
      <c r="O59"/>
    </row>
    <row r="60" spans="1:15" s="113" customFormat="1" ht="22.5" customHeight="1">
      <c r="A60" s="108">
        <v>3236</v>
      </c>
      <c r="B60" s="109"/>
      <c r="C60" s="110"/>
      <c r="D60" s="111"/>
      <c r="E60" s="69">
        <v>4906.67</v>
      </c>
      <c r="F60" s="70"/>
      <c r="G60" s="70">
        <v>2827.53</v>
      </c>
      <c r="H60" s="73"/>
      <c r="I60" s="74"/>
      <c r="J60"/>
      <c r="K60"/>
      <c r="L60"/>
      <c r="M60"/>
      <c r="N60"/>
      <c r="O60"/>
    </row>
    <row r="61" spans="1:15" s="113" customFormat="1" ht="22.5" customHeight="1">
      <c r="A61" s="108">
        <v>3237</v>
      </c>
      <c r="B61" s="109"/>
      <c r="C61" s="110"/>
      <c r="D61" s="111"/>
      <c r="E61" s="69">
        <v>6345.33</v>
      </c>
      <c r="F61" s="70"/>
      <c r="G61" s="70">
        <v>3552.91</v>
      </c>
      <c r="H61" s="73"/>
      <c r="I61" s="74"/>
      <c r="J61"/>
      <c r="K61"/>
      <c r="L61"/>
      <c r="M61"/>
      <c r="N61"/>
      <c r="O61"/>
    </row>
    <row r="62" spans="1:15" s="113" customFormat="1" ht="22.5" customHeight="1">
      <c r="A62" s="108">
        <v>3238</v>
      </c>
      <c r="B62" s="109"/>
      <c r="C62" s="110"/>
      <c r="D62" s="111"/>
      <c r="E62" s="69">
        <v>2193.07</v>
      </c>
      <c r="F62" s="70"/>
      <c r="G62" s="70">
        <v>2231.86</v>
      </c>
      <c r="H62" s="73"/>
      <c r="I62" s="74"/>
      <c r="J62"/>
      <c r="K62"/>
      <c r="L62"/>
      <c r="M62"/>
      <c r="N62"/>
      <c r="O62"/>
    </row>
    <row r="63" spans="1:15" s="113" customFormat="1" ht="22.5" customHeight="1">
      <c r="A63" s="108">
        <v>3239</v>
      </c>
      <c r="B63" s="109"/>
      <c r="C63" s="110"/>
      <c r="D63" s="111"/>
      <c r="E63" s="69">
        <v>4938.54</v>
      </c>
      <c r="F63" s="70"/>
      <c r="G63" s="70">
        <v>5304.27</v>
      </c>
      <c r="H63" s="73"/>
      <c r="I63" s="74"/>
      <c r="J63"/>
      <c r="K63"/>
      <c r="L63"/>
      <c r="M63"/>
      <c r="N63"/>
      <c r="O63"/>
    </row>
    <row r="64" spans="1:15" s="140" customFormat="1" ht="22.5" customHeight="1">
      <c r="A64" s="134">
        <v>3292</v>
      </c>
      <c r="B64" s="135"/>
      <c r="C64" s="136"/>
      <c r="D64" s="139"/>
      <c r="E64" s="69">
        <v>1700.04</v>
      </c>
      <c r="F64" s="70"/>
      <c r="G64" s="70">
        <v>1758.8</v>
      </c>
      <c r="H64" s="73"/>
      <c r="I64" s="74"/>
      <c r="J64"/>
      <c r="K64"/>
      <c r="L64"/>
      <c r="M64"/>
      <c r="N64"/>
      <c r="O64"/>
    </row>
    <row r="65" spans="1:15" s="113" customFormat="1" ht="22.5" customHeight="1">
      <c r="A65" s="108">
        <v>3293</v>
      </c>
      <c r="B65" s="109"/>
      <c r="C65" s="110"/>
      <c r="D65" s="111"/>
      <c r="E65" s="69">
        <v>1033.03</v>
      </c>
      <c r="F65" s="70"/>
      <c r="G65" s="70">
        <v>2137.79</v>
      </c>
      <c r="H65" s="73"/>
      <c r="I65" s="74"/>
      <c r="J65"/>
      <c r="K65"/>
      <c r="L65"/>
      <c r="M65"/>
      <c r="N65"/>
      <c r="O65"/>
    </row>
    <row r="66" spans="1:15" s="113" customFormat="1" ht="22.5" customHeight="1">
      <c r="A66" s="108">
        <v>3294</v>
      </c>
      <c r="B66" s="109"/>
      <c r="C66" s="110"/>
      <c r="D66" s="111"/>
      <c r="E66" s="69">
        <v>159.27</v>
      </c>
      <c r="F66" s="70"/>
      <c r="G66" s="70">
        <v>163.09</v>
      </c>
      <c r="H66" s="73"/>
      <c r="I66" s="74"/>
      <c r="J66"/>
      <c r="K66"/>
      <c r="L66"/>
      <c r="M66"/>
      <c r="N66"/>
      <c r="O66"/>
    </row>
    <row r="67" spans="1:15" s="113" customFormat="1" ht="22.5" customHeight="1">
      <c r="A67" s="108">
        <v>3299</v>
      </c>
      <c r="B67" s="109"/>
      <c r="C67" s="110"/>
      <c r="D67" s="111"/>
      <c r="E67" s="69">
        <v>456.213</v>
      </c>
      <c r="F67" s="70"/>
      <c r="G67" s="70">
        <v>126.07</v>
      </c>
      <c r="H67" s="73"/>
      <c r="I67" s="74"/>
      <c r="J67"/>
      <c r="K67"/>
      <c r="L67"/>
      <c r="M67"/>
      <c r="N67"/>
      <c r="O67"/>
    </row>
    <row r="68" spans="1:15" ht="22.5" customHeight="1">
      <c r="A68" s="76">
        <v>34</v>
      </c>
      <c r="B68" s="77"/>
      <c r="C68" s="78"/>
      <c r="D68" s="75"/>
      <c r="E68" s="69">
        <f>E69</f>
        <v>421.42</v>
      </c>
      <c r="F68" s="70">
        <v>415.43</v>
      </c>
      <c r="G68" s="70">
        <f>G69</f>
        <v>568.89</v>
      </c>
      <c r="H68" s="73">
        <f t="shared" si="0"/>
        <v>134.99359309002895</v>
      </c>
      <c r="I68" s="74">
        <f t="shared" si="1"/>
        <v>136.9400380328816</v>
      </c>
      <c r="J68"/>
      <c r="K68"/>
      <c r="L68"/>
      <c r="M68"/>
      <c r="N68"/>
      <c r="O68"/>
    </row>
    <row r="69" spans="1:15" s="113" customFormat="1" ht="22.5" customHeight="1">
      <c r="A69" s="108">
        <v>34311</v>
      </c>
      <c r="B69" s="109"/>
      <c r="C69" s="110"/>
      <c r="D69" s="111"/>
      <c r="E69" s="69">
        <v>421.42</v>
      </c>
      <c r="F69" s="70"/>
      <c r="G69" s="70">
        <v>568.89</v>
      </c>
      <c r="H69" s="73"/>
      <c r="I69" s="74"/>
      <c r="J69"/>
      <c r="K69"/>
      <c r="L69"/>
      <c r="M69"/>
      <c r="N69"/>
      <c r="O69"/>
    </row>
    <row r="70" spans="1:15" s="140" customFormat="1" ht="22.5" customHeight="1">
      <c r="A70" s="134">
        <v>37</v>
      </c>
      <c r="B70" s="135"/>
      <c r="C70" s="136"/>
      <c r="D70" s="139"/>
      <c r="E70" s="69">
        <f>E71</f>
        <v>242.22</v>
      </c>
      <c r="F70" s="70"/>
      <c r="G70" s="70">
        <f>G71</f>
        <v>1605.43</v>
      </c>
      <c r="H70" s="73"/>
      <c r="I70" s="74"/>
      <c r="J70"/>
      <c r="K70"/>
      <c r="L70"/>
      <c r="M70"/>
      <c r="N70"/>
      <c r="O70"/>
    </row>
    <row r="71" spans="1:15" s="140" customFormat="1" ht="22.5" customHeight="1">
      <c r="A71" s="134">
        <v>37229</v>
      </c>
      <c r="B71" s="135"/>
      <c r="C71" s="136"/>
      <c r="D71" s="139"/>
      <c r="E71" s="69">
        <v>242.22</v>
      </c>
      <c r="F71" s="70"/>
      <c r="G71" s="70">
        <v>1605.43</v>
      </c>
      <c r="H71" s="73"/>
      <c r="I71" s="74"/>
      <c r="J71"/>
      <c r="K71"/>
      <c r="L71"/>
      <c r="M71"/>
      <c r="N71"/>
      <c r="O71"/>
    </row>
    <row r="72" spans="1:15" ht="18" customHeight="1">
      <c r="A72" s="180" t="s">
        <v>157</v>
      </c>
      <c r="B72" s="181"/>
      <c r="C72" s="182"/>
      <c r="D72" s="71" t="s">
        <v>158</v>
      </c>
      <c r="E72" s="150">
        <f>E73+E74</f>
        <v>17535.86</v>
      </c>
      <c r="F72" s="149">
        <f>F73+F74</f>
        <v>13849.369999999999</v>
      </c>
      <c r="G72" s="149">
        <f>G73+G74</f>
        <v>3064.2599999999998</v>
      </c>
      <c r="H72" s="73">
        <f t="shared" si="0"/>
        <v>17.474249908473265</v>
      </c>
      <c r="I72" s="74">
        <f t="shared" si="1"/>
        <v>22.12562737510804</v>
      </c>
      <c r="J72"/>
      <c r="K72"/>
      <c r="L72"/>
      <c r="M72"/>
      <c r="N72"/>
      <c r="O72"/>
    </row>
    <row r="73" spans="1:15" s="60" customFormat="1" ht="18" customHeight="1">
      <c r="A73" s="79">
        <v>6</v>
      </c>
      <c r="B73" s="80"/>
      <c r="C73" s="71"/>
      <c r="D73" s="71" t="s">
        <v>169</v>
      </c>
      <c r="E73" s="72">
        <v>17374.15</v>
      </c>
      <c r="F73" s="73">
        <v>13687.71</v>
      </c>
      <c r="G73" s="73">
        <v>2531.37</v>
      </c>
      <c r="H73" s="73">
        <f t="shared" si="0"/>
        <v>14.56974873590938</v>
      </c>
      <c r="I73" s="74">
        <f t="shared" si="1"/>
        <v>18.493743657631555</v>
      </c>
      <c r="J73"/>
      <c r="K73"/>
      <c r="L73"/>
      <c r="M73"/>
      <c r="N73"/>
      <c r="O73"/>
    </row>
    <row r="74" spans="1:15" s="60" customFormat="1" ht="18" customHeight="1">
      <c r="A74" s="79">
        <v>7</v>
      </c>
      <c r="B74" s="80"/>
      <c r="C74" s="71"/>
      <c r="D74" s="71" t="s">
        <v>169</v>
      </c>
      <c r="E74" s="72">
        <v>161.71</v>
      </c>
      <c r="F74" s="73">
        <v>161.66</v>
      </c>
      <c r="G74" s="73">
        <v>532.89</v>
      </c>
      <c r="H74" s="73">
        <f t="shared" si="0"/>
        <v>329.5343516170923</v>
      </c>
      <c r="I74" s="74">
        <f t="shared" si="1"/>
        <v>329.6362736607695</v>
      </c>
      <c r="J74"/>
      <c r="K74"/>
      <c r="L74"/>
      <c r="M74"/>
      <c r="N74"/>
      <c r="O74"/>
    </row>
    <row r="75" spans="1:15" ht="21" customHeight="1">
      <c r="A75" s="148">
        <v>3</v>
      </c>
      <c r="B75" s="80"/>
      <c r="C75" s="71"/>
      <c r="D75" s="71"/>
      <c r="E75" s="147">
        <f>SUM(E76:E85)</f>
        <v>3997.2400000000002</v>
      </c>
      <c r="F75" s="70"/>
      <c r="G75" s="142">
        <f>G76+G77+G85</f>
        <v>8364.49</v>
      </c>
      <c r="H75" s="73">
        <f t="shared" si="0"/>
        <v>209.2566370795849</v>
      </c>
      <c r="I75" s="74" t="e">
        <f t="shared" si="1"/>
        <v>#DIV/0!</v>
      </c>
      <c r="J75"/>
      <c r="K75"/>
      <c r="L75"/>
      <c r="M75"/>
      <c r="N75"/>
      <c r="O75"/>
    </row>
    <row r="76" spans="1:15" ht="15">
      <c r="A76" s="79">
        <v>31</v>
      </c>
      <c r="B76" s="80"/>
      <c r="C76" s="71"/>
      <c r="D76" s="71"/>
      <c r="E76" s="69">
        <v>0.88</v>
      </c>
      <c r="F76" s="70">
        <v>0</v>
      </c>
      <c r="G76" s="70">
        <v>0</v>
      </c>
      <c r="H76" s="73">
        <f t="shared" si="0"/>
        <v>0</v>
      </c>
      <c r="I76" s="74" t="e">
        <f t="shared" si="1"/>
        <v>#DIV/0!</v>
      </c>
      <c r="J76"/>
      <c r="K76"/>
      <c r="L76"/>
      <c r="M76"/>
      <c r="N76"/>
      <c r="O76"/>
    </row>
    <row r="77" spans="1:15" ht="15">
      <c r="A77" s="79">
        <v>32</v>
      </c>
      <c r="B77" s="80"/>
      <c r="C77" s="71"/>
      <c r="D77" s="71"/>
      <c r="E77" s="69"/>
      <c r="F77" s="70">
        <v>13670.45</v>
      </c>
      <c r="G77" s="70">
        <f>G78+G79+G80+G82+G83+G84</f>
        <v>8358.69</v>
      </c>
      <c r="H77" s="73" t="e">
        <f t="shared" si="0"/>
        <v>#DIV/0!</v>
      </c>
      <c r="I77" s="74">
        <f t="shared" si="1"/>
        <v>61.14421983182704</v>
      </c>
      <c r="J77"/>
      <c r="K77"/>
      <c r="L77"/>
      <c r="M77"/>
      <c r="N77"/>
      <c r="O77"/>
    </row>
    <row r="78" spans="1:15" s="117" customFormat="1" ht="15">
      <c r="A78" s="114">
        <v>3211</v>
      </c>
      <c r="B78" s="115"/>
      <c r="C78" s="116"/>
      <c r="D78" s="116"/>
      <c r="E78" s="69">
        <v>309.38</v>
      </c>
      <c r="F78" s="70"/>
      <c r="G78" s="70">
        <v>2016.75</v>
      </c>
      <c r="H78" s="73"/>
      <c r="I78" s="74"/>
      <c r="J78"/>
      <c r="K78"/>
      <c r="L78"/>
      <c r="M78"/>
      <c r="N78"/>
      <c r="O78"/>
    </row>
    <row r="79" spans="1:15" s="117" customFormat="1" ht="15">
      <c r="A79" s="114">
        <v>3213</v>
      </c>
      <c r="B79" s="115"/>
      <c r="C79" s="116"/>
      <c r="D79" s="116"/>
      <c r="E79" s="69">
        <v>874.46</v>
      </c>
      <c r="F79" s="70"/>
      <c r="G79" s="70">
        <v>4578.27</v>
      </c>
      <c r="H79" s="73"/>
      <c r="I79" s="74"/>
      <c r="J79"/>
      <c r="K79"/>
      <c r="L79"/>
      <c r="M79"/>
      <c r="N79"/>
      <c r="O79"/>
    </row>
    <row r="80" spans="1:15" s="117" customFormat="1" ht="15">
      <c r="A80" s="114">
        <v>322</v>
      </c>
      <c r="B80" s="115"/>
      <c r="C80" s="116"/>
      <c r="D80" s="116"/>
      <c r="E80" s="69">
        <v>1428.21</v>
      </c>
      <c r="F80" s="70"/>
      <c r="G80" s="70">
        <v>970.76</v>
      </c>
      <c r="H80" s="73"/>
      <c r="I80" s="74"/>
      <c r="J80"/>
      <c r="K80"/>
      <c r="L80"/>
      <c r="M80"/>
      <c r="N80"/>
      <c r="O80"/>
    </row>
    <row r="81" spans="1:15" s="140" customFormat="1" ht="15">
      <c r="A81" s="131">
        <v>323</v>
      </c>
      <c r="B81" s="132"/>
      <c r="C81" s="133"/>
      <c r="D81" s="133"/>
      <c r="E81" s="69">
        <v>927.99</v>
      </c>
      <c r="F81" s="70"/>
      <c r="G81" s="70"/>
      <c r="H81" s="73"/>
      <c r="I81" s="74"/>
      <c r="J81"/>
      <c r="K81"/>
      <c r="L81"/>
      <c r="M81"/>
      <c r="N81"/>
      <c r="O81"/>
    </row>
    <row r="82" spans="1:15" s="140" customFormat="1" ht="15">
      <c r="A82" s="131">
        <v>3292</v>
      </c>
      <c r="B82" s="132"/>
      <c r="C82" s="133"/>
      <c r="D82" s="133"/>
      <c r="E82" s="69">
        <v>420</v>
      </c>
      <c r="F82" s="70"/>
      <c r="G82" s="70">
        <v>499</v>
      </c>
      <c r="H82" s="73"/>
      <c r="I82" s="74"/>
      <c r="J82"/>
      <c r="K82"/>
      <c r="L82"/>
      <c r="M82"/>
      <c r="N82"/>
      <c r="O82"/>
    </row>
    <row r="83" spans="1:15" s="117" customFormat="1" ht="15">
      <c r="A83" s="114">
        <v>3293</v>
      </c>
      <c r="B83" s="115"/>
      <c r="C83" s="116"/>
      <c r="D83" s="116"/>
      <c r="E83" s="69"/>
      <c r="F83" s="70"/>
      <c r="G83" s="70">
        <v>280.64</v>
      </c>
      <c r="H83" s="73"/>
      <c r="I83" s="74"/>
      <c r="J83"/>
      <c r="K83"/>
      <c r="L83"/>
      <c r="M83"/>
      <c r="N83"/>
      <c r="O83"/>
    </row>
    <row r="84" spans="1:15" s="117" customFormat="1" ht="15">
      <c r="A84" s="114">
        <v>3294</v>
      </c>
      <c r="B84" s="115"/>
      <c r="C84" s="116"/>
      <c r="D84" s="116"/>
      <c r="E84" s="69">
        <v>13.27</v>
      </c>
      <c r="F84" s="70"/>
      <c r="G84" s="70">
        <v>13.27</v>
      </c>
      <c r="H84" s="73"/>
      <c r="I84" s="74"/>
      <c r="J84"/>
      <c r="K84"/>
      <c r="L84"/>
      <c r="M84"/>
      <c r="N84"/>
      <c r="O84"/>
    </row>
    <row r="85" spans="1:15" ht="15">
      <c r="A85" s="79">
        <v>34</v>
      </c>
      <c r="B85" s="80"/>
      <c r="C85" s="71"/>
      <c r="D85" s="71"/>
      <c r="E85" s="69">
        <v>23.05</v>
      </c>
      <c r="F85" s="70"/>
      <c r="G85" s="70">
        <v>5.8</v>
      </c>
      <c r="H85" s="73">
        <f t="shared" si="0"/>
        <v>25.16268980477223</v>
      </c>
      <c r="I85" s="74" t="e">
        <f t="shared" si="1"/>
        <v>#DIV/0!</v>
      </c>
      <c r="J85"/>
      <c r="K85"/>
      <c r="L85"/>
      <c r="M85"/>
      <c r="N85"/>
      <c r="O85"/>
    </row>
    <row r="86" spans="1:15" s="117" customFormat="1" ht="15">
      <c r="A86" s="114">
        <v>3431</v>
      </c>
      <c r="B86" s="115"/>
      <c r="C86" s="116"/>
      <c r="D86" s="116"/>
      <c r="E86" s="69">
        <v>23.05</v>
      </c>
      <c r="F86" s="70"/>
      <c r="G86" s="70">
        <v>5.8</v>
      </c>
      <c r="H86" s="73"/>
      <c r="I86" s="74"/>
      <c r="J86"/>
      <c r="K86"/>
      <c r="L86"/>
      <c r="M86"/>
      <c r="N86"/>
      <c r="O86"/>
    </row>
    <row r="87" spans="1:15" ht="30.75" customHeight="1">
      <c r="A87" s="180" t="s">
        <v>159</v>
      </c>
      <c r="B87" s="181"/>
      <c r="C87" s="182"/>
      <c r="D87" s="71" t="s">
        <v>160</v>
      </c>
      <c r="E87" s="72">
        <f>E88</f>
        <v>0</v>
      </c>
      <c r="F87" s="70"/>
      <c r="G87" s="70"/>
      <c r="H87" s="73" t="e">
        <f t="shared" si="0"/>
        <v>#DIV/0!</v>
      </c>
      <c r="I87" s="74" t="e">
        <f t="shared" si="1"/>
        <v>#DIV/0!</v>
      </c>
      <c r="J87"/>
      <c r="K87"/>
      <c r="L87"/>
      <c r="M87"/>
      <c r="N87"/>
      <c r="O87"/>
    </row>
    <row r="88" spans="1:15" ht="15">
      <c r="A88" s="79">
        <v>3</v>
      </c>
      <c r="B88" s="80"/>
      <c r="C88" s="71"/>
      <c r="D88" s="71"/>
      <c r="E88" s="69">
        <f>E89+E90</f>
        <v>0</v>
      </c>
      <c r="F88" s="70"/>
      <c r="G88" s="70"/>
      <c r="H88" s="73" t="e">
        <f t="shared" si="0"/>
        <v>#DIV/0!</v>
      </c>
      <c r="I88" s="74" t="e">
        <f t="shared" si="1"/>
        <v>#DIV/0!</v>
      </c>
      <c r="J88"/>
      <c r="K88"/>
      <c r="L88"/>
      <c r="M88"/>
      <c r="N88"/>
      <c r="O88"/>
    </row>
    <row r="89" spans="1:15" ht="15">
      <c r="A89" s="79">
        <v>31</v>
      </c>
      <c r="B89" s="80"/>
      <c r="C89" s="71"/>
      <c r="D89" s="71"/>
      <c r="E89" s="69"/>
      <c r="F89" s="70"/>
      <c r="G89" s="70"/>
      <c r="H89" s="73" t="e">
        <f t="shared" si="0"/>
        <v>#DIV/0!</v>
      </c>
      <c r="I89" s="74" t="e">
        <f t="shared" si="1"/>
        <v>#DIV/0!</v>
      </c>
      <c r="J89"/>
      <c r="K89"/>
      <c r="L89"/>
      <c r="M89"/>
      <c r="N89"/>
      <c r="O89"/>
    </row>
    <row r="90" spans="1:15" ht="15">
      <c r="A90" s="79">
        <v>32</v>
      </c>
      <c r="B90" s="80"/>
      <c r="C90" s="71"/>
      <c r="D90" s="71"/>
      <c r="E90" s="69"/>
      <c r="F90" s="70"/>
      <c r="G90" s="70"/>
      <c r="H90" s="73" t="e">
        <f t="shared" si="0"/>
        <v>#DIV/0!</v>
      </c>
      <c r="I90" s="74" t="e">
        <f t="shared" si="1"/>
        <v>#DIV/0!</v>
      </c>
      <c r="J90"/>
      <c r="K90"/>
      <c r="L90"/>
      <c r="M90"/>
      <c r="N90"/>
      <c r="O90"/>
    </row>
    <row r="91" spans="1:15" ht="15">
      <c r="A91" s="177"/>
      <c r="B91" s="178"/>
      <c r="C91" s="179"/>
      <c r="D91" s="68"/>
      <c r="E91" s="69"/>
      <c r="F91" s="70"/>
      <c r="G91" s="70"/>
      <c r="H91" s="73" t="e">
        <f t="shared" si="0"/>
        <v>#DIV/0!</v>
      </c>
      <c r="I91" s="74" t="e">
        <f t="shared" si="1"/>
        <v>#DIV/0!</v>
      </c>
      <c r="J91"/>
      <c r="K91"/>
      <c r="L91"/>
      <c r="M91"/>
      <c r="N91"/>
      <c r="O91"/>
    </row>
    <row r="92" spans="1:15" ht="36.75" customHeight="1">
      <c r="A92" s="177" t="s">
        <v>161</v>
      </c>
      <c r="B92" s="178"/>
      <c r="C92" s="179"/>
      <c r="D92" s="68" t="s">
        <v>162</v>
      </c>
      <c r="E92" s="69"/>
      <c r="F92" s="70"/>
      <c r="G92" s="70"/>
      <c r="H92" s="73" t="e">
        <f t="shared" si="0"/>
        <v>#DIV/0!</v>
      </c>
      <c r="I92" s="74" t="e">
        <f t="shared" si="1"/>
        <v>#DIV/0!</v>
      </c>
      <c r="J92"/>
      <c r="K92"/>
      <c r="L92"/>
      <c r="M92"/>
      <c r="N92"/>
      <c r="O92"/>
    </row>
    <row r="93" spans="1:15" ht="31.5" customHeight="1">
      <c r="A93" s="180" t="s">
        <v>155</v>
      </c>
      <c r="B93" s="181"/>
      <c r="C93" s="182"/>
      <c r="D93" s="71" t="s">
        <v>156</v>
      </c>
      <c r="E93" s="72">
        <f>E94</f>
        <v>72764.28</v>
      </c>
      <c r="F93" s="73">
        <f>F94</f>
        <v>2654.46</v>
      </c>
      <c r="G93" s="73">
        <f>G94</f>
        <v>18699.5</v>
      </c>
      <c r="H93" s="73">
        <f>G93/F93*100</f>
        <v>704.4558968679129</v>
      </c>
      <c r="I93" s="74">
        <f t="shared" si="1"/>
        <v>704.4558968679129</v>
      </c>
      <c r="J93"/>
      <c r="K93"/>
      <c r="L93"/>
      <c r="M93"/>
      <c r="N93"/>
      <c r="O93"/>
    </row>
    <row r="94" spans="1:15" ht="47.25" customHeight="1">
      <c r="A94" s="186">
        <v>4</v>
      </c>
      <c r="B94" s="187"/>
      <c r="C94" s="188"/>
      <c r="D94" s="144" t="s">
        <v>163</v>
      </c>
      <c r="E94" s="82">
        <f>E95</f>
        <v>72764.28</v>
      </c>
      <c r="F94" s="146">
        <v>2654.46</v>
      </c>
      <c r="G94" s="142">
        <f>G96+G97</f>
        <v>18699.5</v>
      </c>
      <c r="H94" s="73">
        <f>G94/F94*100</f>
        <v>704.4558968679129</v>
      </c>
      <c r="I94" s="74">
        <f t="shared" si="1"/>
        <v>704.4558968679129</v>
      </c>
      <c r="J94"/>
      <c r="K94"/>
      <c r="L94"/>
      <c r="M94"/>
      <c r="N94"/>
      <c r="O94"/>
    </row>
    <row r="95" spans="1:15" s="140" customFormat="1" ht="47.25" customHeight="1">
      <c r="A95" s="137">
        <v>4223</v>
      </c>
      <c r="B95" s="138"/>
      <c r="C95" s="139"/>
      <c r="D95" s="151"/>
      <c r="E95" s="82">
        <v>72764.28</v>
      </c>
      <c r="F95" s="146"/>
      <c r="G95" s="142"/>
      <c r="H95" s="73"/>
      <c r="I95" s="74"/>
      <c r="J95"/>
      <c r="K95"/>
      <c r="L95"/>
      <c r="M95"/>
      <c r="N95"/>
      <c r="O95"/>
    </row>
    <row r="96" spans="1:15" ht="45.75" customHeight="1">
      <c r="A96" s="189">
        <v>4226</v>
      </c>
      <c r="B96" s="190"/>
      <c r="C96" s="191"/>
      <c r="D96" s="145"/>
      <c r="E96" s="69">
        <v>0</v>
      </c>
      <c r="F96" s="70">
        <v>2654.46</v>
      </c>
      <c r="G96" s="70">
        <v>2433</v>
      </c>
      <c r="H96" s="73">
        <f>G96/F96*100</f>
        <v>91.65706019303362</v>
      </c>
      <c r="I96" s="74">
        <f t="shared" si="1"/>
        <v>91.65706019303362</v>
      </c>
      <c r="J96"/>
      <c r="K96"/>
      <c r="L96"/>
      <c r="M96"/>
      <c r="N96"/>
      <c r="O96"/>
    </row>
    <row r="97" spans="1:15" ht="27.75" customHeight="1">
      <c r="A97" s="76">
        <v>4511</v>
      </c>
      <c r="B97" s="77"/>
      <c r="C97" s="78"/>
      <c r="D97" s="145" t="s">
        <v>199</v>
      </c>
      <c r="E97" s="69"/>
      <c r="F97" s="70"/>
      <c r="G97" s="70">
        <v>16266.5</v>
      </c>
      <c r="H97" s="73" t="e">
        <f>G97/F97*100</f>
        <v>#DIV/0!</v>
      </c>
      <c r="I97" s="74" t="e">
        <f t="shared" si="1"/>
        <v>#DIV/0!</v>
      </c>
      <c r="J97"/>
      <c r="K97"/>
      <c r="L97"/>
      <c r="M97"/>
      <c r="N97"/>
      <c r="O97"/>
    </row>
    <row r="98" spans="1:15" ht="24" customHeight="1">
      <c r="A98" s="180" t="s">
        <v>165</v>
      </c>
      <c r="B98" s="181"/>
      <c r="C98" s="182"/>
      <c r="D98" s="71" t="s">
        <v>150</v>
      </c>
      <c r="E98" s="72">
        <f>E99</f>
        <v>199.08</v>
      </c>
      <c r="F98" s="70"/>
      <c r="G98" s="142">
        <f>G99</f>
        <v>237</v>
      </c>
      <c r="H98" s="73">
        <f t="shared" si="0"/>
        <v>119.04761904761905</v>
      </c>
      <c r="I98" s="74" t="e">
        <f t="shared" si="1"/>
        <v>#DIV/0!</v>
      </c>
      <c r="J98"/>
      <c r="K98"/>
      <c r="L98"/>
      <c r="M98"/>
      <c r="N98"/>
      <c r="O98"/>
    </row>
    <row r="99" spans="1:15" ht="54.75" customHeight="1">
      <c r="A99" s="186">
        <v>4</v>
      </c>
      <c r="B99" s="187"/>
      <c r="C99" s="188"/>
      <c r="D99" s="75" t="s">
        <v>163</v>
      </c>
      <c r="E99" s="69">
        <f>E100</f>
        <v>199.08</v>
      </c>
      <c r="F99" s="70"/>
      <c r="G99" s="142">
        <v>237</v>
      </c>
      <c r="H99" s="73">
        <f t="shared" si="0"/>
        <v>119.04761904761905</v>
      </c>
      <c r="I99" s="74" t="e">
        <f t="shared" si="1"/>
        <v>#DIV/0!</v>
      </c>
      <c r="J99"/>
      <c r="K99"/>
      <c r="L99"/>
      <c r="M99"/>
      <c r="N99"/>
      <c r="O99"/>
    </row>
    <row r="100" spans="1:15" ht="65.25" customHeight="1">
      <c r="A100" s="81">
        <v>4241</v>
      </c>
      <c r="B100" s="83"/>
      <c r="C100" s="75"/>
      <c r="D100" s="75" t="s">
        <v>164</v>
      </c>
      <c r="E100" s="69">
        <v>199.08</v>
      </c>
      <c r="F100" s="70"/>
      <c r="G100" s="70">
        <v>237</v>
      </c>
      <c r="H100" s="73">
        <f t="shared" si="0"/>
        <v>119.04761904761905</v>
      </c>
      <c r="I100" s="74" t="e">
        <f t="shared" si="1"/>
        <v>#DIV/0!</v>
      </c>
      <c r="J100"/>
      <c r="K100"/>
      <c r="L100"/>
      <c r="M100"/>
      <c r="N100"/>
      <c r="O100"/>
    </row>
    <row r="101" spans="1:15" ht="20.25" customHeight="1">
      <c r="A101" s="180" t="s">
        <v>157</v>
      </c>
      <c r="B101" s="181"/>
      <c r="C101" s="182"/>
      <c r="D101" s="71" t="s">
        <v>158</v>
      </c>
      <c r="E101" s="69">
        <v>305.26</v>
      </c>
      <c r="F101" s="73">
        <f>F102</f>
        <v>178.92</v>
      </c>
      <c r="G101" s="149">
        <f>G102</f>
        <v>2218.6</v>
      </c>
      <c r="H101" s="73">
        <f>G101/F101*100</f>
        <v>1239.995528727923</v>
      </c>
      <c r="I101" s="74">
        <f t="shared" si="1"/>
        <v>1239.995528727923</v>
      </c>
      <c r="J101"/>
      <c r="K101"/>
      <c r="L101"/>
      <c r="M101"/>
      <c r="N101"/>
      <c r="O101"/>
    </row>
    <row r="102" spans="1:15" ht="65.25" customHeight="1">
      <c r="A102" s="79">
        <v>4</v>
      </c>
      <c r="B102" s="80"/>
      <c r="C102" s="71"/>
      <c r="D102" s="145" t="s">
        <v>164</v>
      </c>
      <c r="E102" s="69"/>
      <c r="F102" s="70">
        <v>178.92</v>
      </c>
      <c r="G102" s="70">
        <f>G103</f>
        <v>2218.6</v>
      </c>
      <c r="H102" s="73">
        <f>G102/F102*100</f>
        <v>1239.995528727923</v>
      </c>
      <c r="I102" s="74">
        <f t="shared" si="1"/>
        <v>1239.995528727923</v>
      </c>
      <c r="J102"/>
      <c r="K102"/>
      <c r="L102"/>
      <c r="M102"/>
      <c r="N102"/>
      <c r="O102"/>
    </row>
    <row r="103" spans="1:15" s="140" customFormat="1" ht="33" customHeight="1">
      <c r="A103" s="131">
        <v>42</v>
      </c>
      <c r="B103" s="132"/>
      <c r="C103" s="133"/>
      <c r="D103" s="145"/>
      <c r="E103" s="69">
        <v>305.26</v>
      </c>
      <c r="F103" s="70"/>
      <c r="G103" s="70">
        <f>G104+G105+G106+G107</f>
        <v>2218.6</v>
      </c>
      <c r="H103" s="73"/>
      <c r="I103" s="74"/>
      <c r="J103"/>
      <c r="K103"/>
      <c r="L103"/>
      <c r="M103"/>
      <c r="N103"/>
      <c r="O103"/>
    </row>
    <row r="104" spans="1:15" s="140" customFormat="1" ht="17.25" customHeight="1">
      <c r="A104" s="131">
        <v>4221</v>
      </c>
      <c r="B104" s="132"/>
      <c r="C104" s="133"/>
      <c r="D104" s="133"/>
      <c r="E104" s="69">
        <v>305.26</v>
      </c>
      <c r="F104" s="70"/>
      <c r="G104" s="70">
        <v>780</v>
      </c>
      <c r="H104" s="73"/>
      <c r="I104" s="74"/>
      <c r="J104"/>
      <c r="K104"/>
      <c r="L104"/>
      <c r="M104"/>
      <c r="N104"/>
      <c r="O104"/>
    </row>
    <row r="105" spans="1:15" s="140" customFormat="1" ht="17.25" customHeight="1">
      <c r="A105" s="131">
        <v>4222</v>
      </c>
      <c r="B105" s="132"/>
      <c r="C105" s="133"/>
      <c r="D105" s="133"/>
      <c r="E105" s="69"/>
      <c r="F105" s="70"/>
      <c r="G105" s="70">
        <v>817.95</v>
      </c>
      <c r="H105" s="73"/>
      <c r="I105" s="74"/>
      <c r="J105"/>
      <c r="K105"/>
      <c r="L105"/>
      <c r="M105"/>
      <c r="N105"/>
      <c r="O105"/>
    </row>
    <row r="106" spans="1:15" s="140" customFormat="1" ht="17.25" customHeight="1">
      <c r="A106" s="131">
        <v>4225</v>
      </c>
      <c r="B106" s="132"/>
      <c r="C106" s="133"/>
      <c r="D106" s="133"/>
      <c r="E106" s="69"/>
      <c r="F106" s="70"/>
      <c r="G106" s="70">
        <v>370.65</v>
      </c>
      <c r="H106" s="73"/>
      <c r="I106" s="74"/>
      <c r="J106"/>
      <c r="K106"/>
      <c r="L106"/>
      <c r="M106"/>
      <c r="N106"/>
      <c r="O106"/>
    </row>
    <row r="107" spans="1:15" ht="15" customHeight="1">
      <c r="A107" s="186">
        <v>426</v>
      </c>
      <c r="B107" s="187"/>
      <c r="C107" s="188"/>
      <c r="D107" s="75"/>
      <c r="E107" s="69">
        <v>0</v>
      </c>
      <c r="F107" s="70"/>
      <c r="G107" s="70">
        <v>250</v>
      </c>
      <c r="H107" s="73" t="e">
        <f t="shared" si="0"/>
        <v>#DIV/0!</v>
      </c>
      <c r="I107" s="74" t="e">
        <f t="shared" si="1"/>
        <v>#DIV/0!</v>
      </c>
      <c r="J107"/>
      <c r="K107"/>
      <c r="L107"/>
      <c r="M107"/>
      <c r="N107"/>
      <c r="O107"/>
    </row>
    <row r="108" spans="1:15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24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21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24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24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24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24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24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24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27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59" customFormat="1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s="59" customFormat="1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s="59" customFormat="1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s="59" customFormat="1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s="59" customFormat="1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s="59" customFormat="1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s="59" customFormat="1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30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24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23.2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8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30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8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21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27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1:15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1:15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1:15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1:15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1:15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1:15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1:15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1:15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1:15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1:15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1:15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1:15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1:15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1:15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1:15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1:15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1:15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1:15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1:15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1:15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1:15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1:15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1:15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1:15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1:15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1:15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1:15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1:15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1:15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1:15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1:15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1:15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1:15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1:15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1:15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1:15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1:15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</sheetData>
  <mergeCells count="22">
    <mergeCell ref="A101:C101"/>
    <mergeCell ref="A107:C107"/>
    <mergeCell ref="A93:C93"/>
    <mergeCell ref="A94:C94"/>
    <mergeCell ref="A96:C96"/>
    <mergeCell ref="A98:C98"/>
    <mergeCell ref="A99:C99"/>
    <mergeCell ref="A39:C39"/>
    <mergeCell ref="A72:C72"/>
    <mergeCell ref="A87:C87"/>
    <mergeCell ref="A91:C91"/>
    <mergeCell ref="A92:C92"/>
    <mergeCell ref="A9:C9"/>
    <mergeCell ref="A10:C10"/>
    <mergeCell ref="A12:C12"/>
    <mergeCell ref="A13:C13"/>
    <mergeCell ref="A17:C17"/>
    <mergeCell ref="F2:J2"/>
    <mergeCell ref="A2:E5"/>
    <mergeCell ref="A1:B1"/>
    <mergeCell ref="A7:C7"/>
    <mergeCell ref="A8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subject/>
  <dc:creator>Korisnik</dc:creator>
  <cp:keywords/>
  <dc:description/>
  <cp:lastModifiedBy>Korisnik</cp:lastModifiedBy>
  <cp:lastPrinted>2024-02-27T12:59:22Z</cp:lastPrinted>
  <dcterms:created xsi:type="dcterms:W3CDTF">2022-02-23T11:39:51Z</dcterms:created>
  <dcterms:modified xsi:type="dcterms:W3CDTF">2024-03-26T08:47:20Z</dcterms:modified>
  <cp:category/>
  <cp:version/>
  <cp:contentType/>
  <cp:contentStatus/>
</cp:coreProperties>
</file>